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ad\Dropbox\Milad_Parinaz\Case 1\Excel\"/>
    </mc:Choice>
  </mc:AlternateContent>
  <bookViews>
    <workbookView xWindow="0" yWindow="0" windowWidth="19200" windowHeight="7050" activeTab="4"/>
  </bookViews>
  <sheets>
    <sheet name="Dataset" sheetId="1" r:id="rId1"/>
    <sheet name="Seasonal Model" sheetId="2" r:id="rId2"/>
    <sheet name="Deseasonalized Series" sheetId="3" r:id="rId3"/>
    <sheet name="Winter's Method" sheetId="4" r:id="rId4"/>
    <sheet name="Best model " sheetId="5" r:id="rId5"/>
  </sheets>
  <definedNames>
    <definedName name="OpenSolver_ChosenSolver" localSheetId="3" hidden="1">CBC</definedName>
    <definedName name="OpenSolver_DualsNewSheet" localSheetId="3" hidden="1">0</definedName>
    <definedName name="OpenSolver_LinearityCheck" localSheetId="3" hidden="1">1</definedName>
    <definedName name="OpenSolver_UpdateSensitivity" localSheetId="3" hidden="1">1</definedName>
    <definedName name="OpenSolverModelParameters" localSheetId="3" hidden="1">'Winter''s Method'!$E$8:$G$8</definedName>
    <definedName name="solver_adj" localSheetId="3" hidden="1">'Winter''s Method'!$E$8:$G$8</definedName>
    <definedName name="solver_cvg" localSheetId="3" hidden="1">0.0001</definedName>
    <definedName name="solver_drv" localSheetId="3" hidden="1">1</definedName>
    <definedName name="solver_eng" localSheetId="3" hidden="1">1</definedName>
    <definedName name="solver_est" localSheetId="3" hidden="1">1</definedName>
    <definedName name="solver_itr" localSheetId="3" hidden="1">2147483647</definedName>
    <definedName name="solver_lhs1" localSheetId="3" hidden="1">'Winter''s Method'!$E$8:$G$8</definedName>
    <definedName name="solver_lhs2" localSheetId="3" hidden="1">'Winter''s Method'!$E$8:$G$8</definedName>
    <definedName name="solver_mip" localSheetId="3" hidden="1">2147483647</definedName>
    <definedName name="solver_mni" localSheetId="3" hidden="1">30</definedName>
    <definedName name="solver_mrt" localSheetId="3" hidden="1">0.075</definedName>
    <definedName name="solver_msl" localSheetId="3" hidden="1">2</definedName>
    <definedName name="solver_neg" localSheetId="3" hidden="1">1</definedName>
    <definedName name="solver_nod" localSheetId="3" hidden="1">2147483647</definedName>
    <definedName name="solver_num" localSheetId="3" hidden="1">2</definedName>
    <definedName name="solver_nwt" localSheetId="3" hidden="1">1</definedName>
    <definedName name="solver_opt" localSheetId="3" hidden="1">'Winter''s Method'!$E$11</definedName>
    <definedName name="solver_pre" localSheetId="3" hidden="1">0.000001</definedName>
    <definedName name="solver_rbv" localSheetId="3" hidden="1">1</definedName>
    <definedName name="solver_rel1" localSheetId="3" hidden="1">1</definedName>
    <definedName name="solver_rel2" localSheetId="3" hidden="1">3</definedName>
    <definedName name="solver_rhs1" localSheetId="3" hidden="1">1</definedName>
    <definedName name="solver_rhs2" localSheetId="3" hidden="1">0</definedName>
    <definedName name="solver_rlx" localSheetId="3" hidden="1">2</definedName>
    <definedName name="solver_rsd" localSheetId="3" hidden="1">0</definedName>
    <definedName name="solver_scl" localSheetId="3" hidden="1">2</definedName>
    <definedName name="solver_sho" localSheetId="3" hidden="1">2</definedName>
    <definedName name="solver_ssz" localSheetId="3" hidden="1">100</definedName>
    <definedName name="solver_tim" localSheetId="3" hidden="1">2147483647</definedName>
    <definedName name="solver_tol" localSheetId="3" hidden="1">0.05</definedName>
    <definedName name="solver_typ" localSheetId="3" hidden="1">2</definedName>
    <definedName name="solver_val" localSheetId="3" hidden="1">0</definedName>
    <definedName name="solver_ver" localSheetId="3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5" l="1"/>
  <c r="P3" i="5"/>
  <c r="P4" i="5"/>
  <c r="P5" i="5"/>
  <c r="P6" i="5"/>
  <c r="P7" i="5"/>
  <c r="P8" i="5"/>
  <c r="P9" i="5"/>
  <c r="P10" i="5"/>
  <c r="P11" i="5"/>
  <c r="P12" i="5"/>
  <c r="P2" i="5"/>
  <c r="M13" i="5"/>
  <c r="M12" i="5"/>
  <c r="M11" i="5"/>
  <c r="M10" i="5"/>
  <c r="M9" i="5"/>
  <c r="M8" i="5"/>
  <c r="M7" i="5"/>
  <c r="M6" i="5"/>
  <c r="M5" i="5"/>
  <c r="M4" i="5"/>
  <c r="M3" i="5"/>
  <c r="M2" i="5" l="1"/>
  <c r="F2" i="5" l="1"/>
  <c r="J17" i="5" l="1"/>
  <c r="J25" i="5"/>
  <c r="J33" i="5"/>
  <c r="J6" i="5"/>
  <c r="J14" i="5"/>
  <c r="J15" i="5"/>
  <c r="J27" i="5"/>
  <c r="J8" i="5"/>
  <c r="J20" i="5"/>
  <c r="J36" i="5"/>
  <c r="J29" i="5"/>
  <c r="J10" i="5"/>
  <c r="J30" i="5"/>
  <c r="J23" i="5"/>
  <c r="J4" i="5"/>
  <c r="J24" i="5"/>
  <c r="J5" i="5"/>
  <c r="J18" i="5"/>
  <c r="J26" i="5"/>
  <c r="J34" i="5"/>
  <c r="J7" i="5"/>
  <c r="J19" i="5"/>
  <c r="J35" i="5"/>
  <c r="J2" i="5"/>
  <c r="J28" i="5"/>
  <c r="J9" i="5"/>
  <c r="J21" i="5"/>
  <c r="J37" i="5"/>
  <c r="J22" i="5"/>
  <c r="J3" i="5"/>
  <c r="J11" i="5"/>
  <c r="J31" i="5"/>
  <c r="J12" i="5"/>
  <c r="J16" i="5"/>
  <c r="J13" i="5"/>
  <c r="J32" i="5"/>
  <c r="F2" i="4"/>
  <c r="E2" i="4"/>
  <c r="G2" i="4" l="1"/>
  <c r="P25" i="4" s="1"/>
  <c r="K2" i="4"/>
  <c r="K5" i="4"/>
  <c r="K21" i="4"/>
  <c r="K16" i="4"/>
  <c r="K7" i="4"/>
  <c r="L19" i="4" s="1"/>
  <c r="K12" i="4"/>
  <c r="K4" i="4"/>
  <c r="K20" i="4"/>
  <c r="K9" i="4"/>
  <c r="L21" i="4" s="1"/>
  <c r="K17" i="4"/>
  <c r="K8" i="4"/>
  <c r="L20" i="4" s="1"/>
  <c r="H2" i="4"/>
  <c r="O25" i="4" s="1"/>
  <c r="K11" i="4"/>
  <c r="K3" i="4"/>
  <c r="K19" i="4"/>
  <c r="K25" i="4"/>
  <c r="K24" i="4"/>
  <c r="L17" i="4" l="1"/>
  <c r="L24" i="4"/>
  <c r="L15" i="4"/>
  <c r="L16" i="4"/>
  <c r="S26" i="4"/>
  <c r="T26" i="4" s="1"/>
  <c r="O26" i="4"/>
  <c r="K14" i="4"/>
  <c r="L14" i="4" s="1"/>
  <c r="K6" i="4"/>
  <c r="K13" i="4"/>
  <c r="L25" i="4" s="1"/>
  <c r="K18" i="4"/>
  <c r="K23" i="4"/>
  <c r="L23" i="4" s="1"/>
  <c r="K15" i="4"/>
  <c r="K22" i="4"/>
  <c r="K10" i="4"/>
  <c r="L22" i="4" s="1"/>
  <c r="M20" i="4" l="1"/>
  <c r="M23" i="4"/>
  <c r="M25" i="4"/>
  <c r="M17" i="4"/>
  <c r="M16" i="4"/>
  <c r="L18" i="4"/>
  <c r="M18" i="4" s="1"/>
  <c r="M22" i="4"/>
  <c r="P26" i="4"/>
  <c r="Q26" i="4"/>
  <c r="O27" i="4" l="1"/>
  <c r="S27" i="4"/>
  <c r="T27" i="4" s="1"/>
  <c r="M19" i="4"/>
  <c r="M24" i="4"/>
  <c r="M21" i="4"/>
  <c r="M15" i="4"/>
  <c r="M14" i="4"/>
  <c r="P27" i="4" l="1"/>
  <c r="S28" i="4" s="1"/>
  <c r="T28" i="4" s="1"/>
  <c r="Q27" i="4"/>
  <c r="O28" i="4" l="1"/>
  <c r="P28" i="4" s="1"/>
  <c r="O29" i="4" s="1"/>
  <c r="Q28" i="4" l="1"/>
  <c r="S29" i="4"/>
  <c r="T29" i="4" s="1"/>
  <c r="P29" i="4"/>
  <c r="O30" i="4" s="1"/>
  <c r="Q29" i="4"/>
  <c r="S30" i="4" l="1"/>
  <c r="T30" i="4" s="1"/>
  <c r="Q30" i="4"/>
  <c r="P30" i="4"/>
  <c r="O31" i="4" s="1"/>
  <c r="S31" i="4" l="1"/>
  <c r="T31" i="4" s="1"/>
  <c r="Q31" i="4"/>
  <c r="P31" i="4"/>
  <c r="O32" i="4" s="1"/>
  <c r="S32" i="4" l="1"/>
  <c r="T32" i="4" s="1"/>
  <c r="Q32" i="4"/>
  <c r="P32" i="4"/>
  <c r="O33" i="4" s="1"/>
  <c r="S33" i="4"/>
  <c r="T33" i="4" s="1"/>
  <c r="P33" i="4" l="1"/>
  <c r="O34" i="4" s="1"/>
  <c r="Q33" i="4"/>
  <c r="S34" i="4" l="1"/>
  <c r="T34" i="4" s="1"/>
  <c r="Q34" i="4"/>
  <c r="P34" i="4"/>
  <c r="S35" i="4" s="1"/>
  <c r="T35" i="4" s="1"/>
  <c r="O35" i="4"/>
  <c r="P35" i="4" l="1"/>
  <c r="O36" i="4" s="1"/>
  <c r="Q35" i="4"/>
  <c r="Q38" i="3"/>
  <c r="Q27" i="3"/>
  <c r="Q28" i="3"/>
  <c r="Q29" i="3"/>
  <c r="Q30" i="3"/>
  <c r="Q31" i="3"/>
  <c r="Q32" i="3"/>
  <c r="Q33" i="3"/>
  <c r="Q34" i="3"/>
  <c r="Q35" i="3"/>
  <c r="Q36" i="3"/>
  <c r="Q37" i="3"/>
  <c r="Q26" i="3"/>
  <c r="P27" i="3"/>
  <c r="P28" i="3"/>
  <c r="P29" i="3"/>
  <c r="P30" i="3"/>
  <c r="P31" i="3"/>
  <c r="P32" i="3"/>
  <c r="P33" i="3"/>
  <c r="P34" i="3"/>
  <c r="P35" i="3"/>
  <c r="P36" i="3"/>
  <c r="P37" i="3"/>
  <c r="P26" i="3"/>
  <c r="N35" i="3"/>
  <c r="N36" i="3"/>
  <c r="N37" i="3"/>
  <c r="N27" i="3"/>
  <c r="N28" i="3"/>
  <c r="N29" i="3"/>
  <c r="N30" i="3"/>
  <c r="N31" i="3"/>
  <c r="N32" i="3"/>
  <c r="N33" i="3"/>
  <c r="N34" i="3"/>
  <c r="N26" i="3"/>
  <c r="M27" i="3"/>
  <c r="M28" i="3"/>
  <c r="M29" i="3"/>
  <c r="M30" i="3"/>
  <c r="M31" i="3"/>
  <c r="M32" i="3"/>
  <c r="M33" i="3"/>
  <c r="M34" i="3"/>
  <c r="M35" i="3"/>
  <c r="M36" i="3"/>
  <c r="M37" i="3"/>
  <c r="M26" i="3"/>
  <c r="L27" i="3"/>
  <c r="L28" i="3"/>
  <c r="L29" i="3"/>
  <c r="L30" i="3"/>
  <c r="L31" i="3"/>
  <c r="L32" i="3"/>
  <c r="L33" i="3"/>
  <c r="L34" i="3"/>
  <c r="L35" i="3"/>
  <c r="L36" i="3"/>
  <c r="L37" i="3"/>
  <c r="L26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2" i="3"/>
  <c r="H27" i="3"/>
  <c r="H28" i="3"/>
  <c r="H29" i="3"/>
  <c r="H30" i="3"/>
  <c r="H31" i="3"/>
  <c r="H32" i="3"/>
  <c r="H33" i="3"/>
  <c r="H34" i="3"/>
  <c r="H35" i="3"/>
  <c r="H36" i="3"/>
  <c r="H37" i="3"/>
  <c r="H26" i="3"/>
  <c r="F27" i="3"/>
  <c r="F28" i="3"/>
  <c r="F29" i="3"/>
  <c r="F30" i="3"/>
  <c r="F31" i="3"/>
  <c r="F32" i="3"/>
  <c r="F33" i="3"/>
  <c r="F34" i="3"/>
  <c r="F35" i="3"/>
  <c r="F36" i="3"/>
  <c r="F37" i="3"/>
  <c r="F26" i="3"/>
  <c r="I38" i="2"/>
  <c r="I27" i="2"/>
  <c r="I28" i="2"/>
  <c r="I29" i="2"/>
  <c r="I30" i="2"/>
  <c r="I31" i="2"/>
  <c r="I32" i="2"/>
  <c r="I33" i="2"/>
  <c r="I34" i="2"/>
  <c r="I35" i="2"/>
  <c r="I36" i="2"/>
  <c r="I37" i="2"/>
  <c r="I26" i="2"/>
  <c r="H27" i="2"/>
  <c r="H28" i="2"/>
  <c r="H29" i="2"/>
  <c r="H30" i="2"/>
  <c r="H31" i="2"/>
  <c r="H32" i="2"/>
  <c r="H33" i="2"/>
  <c r="H34" i="2"/>
  <c r="H35" i="2"/>
  <c r="H36" i="2"/>
  <c r="H37" i="2"/>
  <c r="H26" i="2"/>
  <c r="G27" i="2"/>
  <c r="G28" i="2"/>
  <c r="G29" i="2"/>
  <c r="G30" i="2"/>
  <c r="G31" i="2"/>
  <c r="G32" i="2"/>
  <c r="G33" i="2"/>
  <c r="G34" i="2"/>
  <c r="G35" i="2"/>
  <c r="G36" i="2"/>
  <c r="G37" i="2"/>
  <c r="G26" i="2"/>
  <c r="F35" i="2"/>
  <c r="F36" i="2"/>
  <c r="F37" i="2"/>
  <c r="F27" i="2"/>
  <c r="F28" i="2"/>
  <c r="F29" i="2"/>
  <c r="F30" i="2"/>
  <c r="F31" i="2"/>
  <c r="F32" i="2"/>
  <c r="F33" i="2"/>
  <c r="F34" i="2"/>
  <c r="F26" i="2"/>
  <c r="S36" i="4" l="1"/>
  <c r="T36" i="4" s="1"/>
  <c r="Q36" i="4"/>
  <c r="P36" i="4"/>
  <c r="O37" i="4" s="1"/>
  <c r="S37" i="4" l="1"/>
  <c r="T37" i="4" s="1"/>
  <c r="E11" i="4" s="1"/>
  <c r="Q37" i="4"/>
  <c r="P37" i="4"/>
  <c r="T38" i="4" l="1"/>
</calcChain>
</file>

<file path=xl/sharedStrings.xml><?xml version="1.0" encoding="utf-8"?>
<sst xmlns="http://schemas.openxmlformats.org/spreadsheetml/2006/main" count="256" uniqueCount="39">
  <si>
    <t>Demand</t>
  </si>
  <si>
    <t>Month</t>
  </si>
  <si>
    <t>Average</t>
  </si>
  <si>
    <t>Seasonal Factor</t>
  </si>
  <si>
    <t>Forecast</t>
  </si>
  <si>
    <t>AD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</si>
  <si>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</si>
  <si>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</si>
  <si>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</si>
  <si>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</si>
  <si>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</si>
  <si>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</si>
  <si>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</si>
  <si>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</si>
  <si>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</si>
  <si>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</si>
  <si>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</si>
  <si>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</si>
  <si>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MAD</t>
  </si>
  <si>
    <t>Seasonality</t>
  </si>
  <si>
    <t>Deseasonalized Data</t>
  </si>
  <si>
    <t>Slope</t>
  </si>
  <si>
    <t>Intercept</t>
  </si>
  <si>
    <t>V1</t>
  </si>
  <si>
    <t>V2</t>
  </si>
  <si>
    <t>G0</t>
  </si>
  <si>
    <t>S0</t>
  </si>
  <si>
    <t>j</t>
  </si>
  <si>
    <t>c_t</t>
  </si>
  <si>
    <t>average c_t</t>
  </si>
  <si>
    <t>normalized c_t</t>
  </si>
  <si>
    <t>Alpha</t>
  </si>
  <si>
    <t>Beta</t>
  </si>
  <si>
    <t>Gamma</t>
  </si>
  <si>
    <t>S_t</t>
  </si>
  <si>
    <t>G_t</t>
  </si>
  <si>
    <t>MAD for test data</t>
  </si>
  <si>
    <t>AVERAGE</t>
  </si>
  <si>
    <t>Forecast 4th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</si>
</sst>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rgb="FF000000"/>
      <name val="Times New Roman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2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1" fontId="0" fillId="0" borderId="0" xfId="0" applyNumberFormat="1"/>
    <xf numFmtId="0" fontId="0" fillId="3" borderId="0" xfId="0" applyFill="1" applyAlignment="1">
      <alignment horizontal="center"/>
    </xf>
    <xf numFmtId="2" fontId="0" fillId="0" borderId="0" xfId="0" applyNumberFormat="1"/>
    <xf numFmtId="1" fontId="0" fillId="0" borderId="1" xfId="0" applyNumberFormat="1" applyBorder="1"/>
    <xf numFmtId="2" fontId="0" fillId="0" borderId="1" xfId="0" applyNumberFormat="1" applyBorder="1"/>
    <xf numFmtId="0" fontId="0" fillId="0" borderId="1" xfId="0" applyBorder="1"/>
    <xf numFmtId="0" fontId="0" fillId="4" borderId="0" xfId="0" applyFill="1"/>
    <xf numFmtId="2" fontId="4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Sunglasses Demand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Dataset!$B$2:$B$37</c:f>
              <c:numCache>
                <c:formatCode>0</c:formatCode>
                <c:ptCount val="36"/>
                <c:pt idx="0">
                  <c:v>89</c:v>
                </c:pt>
                <c:pt idx="1">
                  <c:v>105</c:v>
                </c:pt>
                <c:pt idx="2">
                  <c:v>55</c:v>
                </c:pt>
                <c:pt idx="3">
                  <c:v>55</c:v>
                </c:pt>
                <c:pt idx="4">
                  <c:v>82</c:v>
                </c:pt>
                <c:pt idx="5">
                  <c:v>179</c:v>
                </c:pt>
                <c:pt idx="6">
                  <c:v>86</c:v>
                </c:pt>
                <c:pt idx="7">
                  <c:v>148</c:v>
                </c:pt>
                <c:pt idx="8">
                  <c:v>36</c:v>
                </c:pt>
                <c:pt idx="9">
                  <c:v>87</c:v>
                </c:pt>
                <c:pt idx="10">
                  <c:v>20</c:v>
                </c:pt>
                <c:pt idx="11">
                  <c:v>56</c:v>
                </c:pt>
                <c:pt idx="12">
                  <c:v>116</c:v>
                </c:pt>
                <c:pt idx="13">
                  <c:v>4</c:v>
                </c:pt>
                <c:pt idx="14">
                  <c:v>48</c:v>
                </c:pt>
                <c:pt idx="15">
                  <c:v>86</c:v>
                </c:pt>
                <c:pt idx="16">
                  <c:v>70</c:v>
                </c:pt>
                <c:pt idx="17">
                  <c:v>0</c:v>
                </c:pt>
                <c:pt idx="18">
                  <c:v>103</c:v>
                </c:pt>
                <c:pt idx="19">
                  <c:v>143</c:v>
                </c:pt>
                <c:pt idx="20">
                  <c:v>107</c:v>
                </c:pt>
                <c:pt idx="21">
                  <c:v>44</c:v>
                </c:pt>
                <c:pt idx="22">
                  <c:v>2</c:v>
                </c:pt>
                <c:pt idx="23">
                  <c:v>100</c:v>
                </c:pt>
                <c:pt idx="24">
                  <c:v>108</c:v>
                </c:pt>
                <c:pt idx="25">
                  <c:v>82</c:v>
                </c:pt>
                <c:pt idx="26">
                  <c:v>90</c:v>
                </c:pt>
                <c:pt idx="27">
                  <c:v>80</c:v>
                </c:pt>
                <c:pt idx="28">
                  <c:v>76</c:v>
                </c:pt>
                <c:pt idx="29">
                  <c:v>99</c:v>
                </c:pt>
                <c:pt idx="30">
                  <c:v>149</c:v>
                </c:pt>
                <c:pt idx="31">
                  <c:v>75</c:v>
                </c:pt>
                <c:pt idx="32">
                  <c:v>58</c:v>
                </c:pt>
                <c:pt idx="33">
                  <c:v>51</c:v>
                </c:pt>
                <c:pt idx="34">
                  <c:v>54</c:v>
                </c:pt>
                <c:pt idx="35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E5-4F32-A96F-0D028BAAE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013903"/>
        <c:axId val="330015567"/>
      </c:scatterChart>
      <c:valAx>
        <c:axId val="3300139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(month)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0015567"/>
        <c:crosses val="autoZero"/>
        <c:crossBetween val="midCat"/>
      </c:valAx>
      <c:valAx>
        <c:axId val="330015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Demand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00139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606425</xdr:colOff>
      <xdr:row>1</xdr:row>
      <xdr:rowOff>142875</xdr:rowOff>
    </xdr:from>
    <xdr:to>
      <xdr:col>13</xdr:col>
      <xdr:colOff>301625</xdr:colOff>
      <xdr:row>16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2" zoomScale="85" zoomScaleNormal="85" workbookViewId="0">
      <selection activeCell="B2" sqref="B2:B37"/>
    </sheetView>
  </sheetViews>
  <sheetFormatPr defaultRowHeight="14.5" x14ac:dyDescent="0.35"/>
  <sheetData>
    <row r="1" spans="1:8" x14ac:dyDescent="0.35">
      <c r="A1" s="2" t="s">
        <v>1</v>
      </c>
      <c r="B1" s="2" t="s">
        <v>0</v>
      </c>
    </row>
    <row r="2" spans="1:8" x14ac:dyDescent="0.35">
      <c r="A2" s="3">
        <v>1</v>
      </c>
      <c r="B2" s="4">
        <v>89</v>
      </c>
    </row>
    <row r="3" spans="1:8" x14ac:dyDescent="0.35">
      <c r="A3" s="5">
        <v>2</v>
      </c>
      <c r="B3" s="4">
        <v>105</v>
      </c>
      <c r="H3" s="1"/>
    </row>
    <row r="4" spans="1:8" x14ac:dyDescent="0.35">
      <c r="A4" s="5">
        <v>3</v>
      </c>
      <c r="B4" s="4">
        <v>55</v>
      </c>
      <c r="H4" s="1"/>
    </row>
    <row r="5" spans="1:8" x14ac:dyDescent="0.35">
      <c r="A5" s="5">
        <v>4</v>
      </c>
      <c r="B5" s="4">
        <v>55</v>
      </c>
      <c r="H5" s="1"/>
    </row>
    <row r="6" spans="1:8" x14ac:dyDescent="0.35">
      <c r="A6" s="5">
        <v>5</v>
      </c>
      <c r="B6" s="4">
        <v>82</v>
      </c>
      <c r="H6" s="1"/>
    </row>
    <row r="7" spans="1:8" x14ac:dyDescent="0.35">
      <c r="A7" s="5">
        <v>6</v>
      </c>
      <c r="B7" s="4">
        <v>179</v>
      </c>
      <c r="H7" s="1"/>
    </row>
    <row r="8" spans="1:8" x14ac:dyDescent="0.35">
      <c r="A8" s="5">
        <v>7</v>
      </c>
      <c r="B8" s="4">
        <v>86</v>
      </c>
      <c r="H8" s="1"/>
    </row>
    <row r="9" spans="1:8" x14ac:dyDescent="0.35">
      <c r="A9" s="5">
        <v>8</v>
      </c>
      <c r="B9" s="4">
        <v>148</v>
      </c>
      <c r="H9" s="1"/>
    </row>
    <row r="10" spans="1:8" x14ac:dyDescent="0.35">
      <c r="A10" s="5">
        <v>9</v>
      </c>
      <c r="B10" s="4">
        <v>36</v>
      </c>
      <c r="H10" s="1"/>
    </row>
    <row r="11" spans="1:8" x14ac:dyDescent="0.35">
      <c r="A11" s="5">
        <v>10</v>
      </c>
      <c r="B11" s="4">
        <v>87</v>
      </c>
      <c r="H11" s="1"/>
    </row>
    <row r="12" spans="1:8" x14ac:dyDescent="0.35">
      <c r="A12" s="5">
        <v>11</v>
      </c>
      <c r="B12" s="4">
        <v>20</v>
      </c>
      <c r="H12" s="1"/>
    </row>
    <row r="13" spans="1:8" x14ac:dyDescent="0.35">
      <c r="A13" s="5">
        <v>12</v>
      </c>
      <c r="B13" s="4">
        <v>56</v>
      </c>
      <c r="H13" s="1"/>
    </row>
    <row r="14" spans="1:8" x14ac:dyDescent="0.35">
      <c r="A14" s="5">
        <v>13</v>
      </c>
      <c r="B14" s="4">
        <v>116</v>
      </c>
      <c r="H14" s="1"/>
    </row>
    <row r="15" spans="1:8" x14ac:dyDescent="0.35">
      <c r="A15" s="5">
        <v>14</v>
      </c>
      <c r="B15" s="4">
        <v>4</v>
      </c>
      <c r="H15" s="1"/>
    </row>
    <row r="16" spans="1:8" x14ac:dyDescent="0.35">
      <c r="A16" s="5">
        <v>15</v>
      </c>
      <c r="B16" s="4">
        <v>48</v>
      </c>
      <c r="H16" s="1"/>
    </row>
    <row r="17" spans="1:8" x14ac:dyDescent="0.35">
      <c r="A17" s="5">
        <v>16</v>
      </c>
      <c r="B17" s="4">
        <v>86</v>
      </c>
      <c r="H17" s="1"/>
    </row>
    <row r="18" spans="1:8" x14ac:dyDescent="0.35">
      <c r="A18" s="5">
        <v>17</v>
      </c>
      <c r="B18" s="4">
        <v>70</v>
      </c>
      <c r="H18" s="1"/>
    </row>
    <row r="19" spans="1:8" x14ac:dyDescent="0.35">
      <c r="A19" s="5">
        <v>18</v>
      </c>
      <c r="B19" s="4">
        <v>0</v>
      </c>
    </row>
    <row r="20" spans="1:8" x14ac:dyDescent="0.35">
      <c r="A20" s="5">
        <v>19</v>
      </c>
      <c r="B20" s="4">
        <v>103</v>
      </c>
    </row>
    <row r="21" spans="1:8" x14ac:dyDescent="0.35">
      <c r="A21" s="5">
        <v>20</v>
      </c>
      <c r="B21" s="4">
        <v>143</v>
      </c>
    </row>
    <row r="22" spans="1:8" x14ac:dyDescent="0.35">
      <c r="A22" s="5">
        <v>21</v>
      </c>
      <c r="B22" s="4">
        <v>107</v>
      </c>
    </row>
    <row r="23" spans="1:8" x14ac:dyDescent="0.35">
      <c r="A23" s="5">
        <v>22</v>
      </c>
      <c r="B23" s="4">
        <v>44</v>
      </c>
    </row>
    <row r="24" spans="1:8" x14ac:dyDescent="0.35">
      <c r="A24" s="5">
        <v>23</v>
      </c>
      <c r="B24" s="4">
        <v>2</v>
      </c>
    </row>
    <row r="25" spans="1:8" x14ac:dyDescent="0.35">
      <c r="A25" s="5">
        <v>24</v>
      </c>
      <c r="B25" s="4">
        <v>100</v>
      </c>
    </row>
    <row r="26" spans="1:8" x14ac:dyDescent="0.35">
      <c r="A26" s="5">
        <v>25</v>
      </c>
      <c r="B26" s="4">
        <v>108</v>
      </c>
    </row>
    <row r="27" spans="1:8" x14ac:dyDescent="0.35">
      <c r="A27" s="5">
        <v>26</v>
      </c>
      <c r="B27" s="4">
        <v>82</v>
      </c>
    </row>
    <row r="28" spans="1:8" x14ac:dyDescent="0.35">
      <c r="A28" s="5">
        <v>27</v>
      </c>
      <c r="B28" s="4">
        <v>90</v>
      </c>
    </row>
    <row r="29" spans="1:8" x14ac:dyDescent="0.35">
      <c r="A29" s="5">
        <v>28</v>
      </c>
      <c r="B29" s="4">
        <v>80</v>
      </c>
    </row>
    <row r="30" spans="1:8" x14ac:dyDescent="0.35">
      <c r="A30" s="5">
        <v>29</v>
      </c>
      <c r="B30" s="4">
        <v>76</v>
      </c>
    </row>
    <row r="31" spans="1:8" x14ac:dyDescent="0.35">
      <c r="A31" s="5">
        <v>30</v>
      </c>
      <c r="B31" s="4">
        <v>99</v>
      </c>
    </row>
    <row r="32" spans="1:8" x14ac:dyDescent="0.35">
      <c r="A32" s="5">
        <v>31</v>
      </c>
      <c r="B32" s="4">
        <v>149</v>
      </c>
    </row>
    <row r="33" spans="1:2" x14ac:dyDescent="0.35">
      <c r="A33" s="5">
        <v>32</v>
      </c>
      <c r="B33" s="4">
        <v>75</v>
      </c>
    </row>
    <row r="34" spans="1:2" x14ac:dyDescent="0.35">
      <c r="A34" s="5">
        <v>33</v>
      </c>
      <c r="B34" s="4">
        <v>58</v>
      </c>
    </row>
    <row r="35" spans="1:2" x14ac:dyDescent="0.35">
      <c r="A35" s="5">
        <v>34</v>
      </c>
      <c r="B35" s="4">
        <v>51</v>
      </c>
    </row>
    <row r="36" spans="1:2" x14ac:dyDescent="0.35">
      <c r="A36" s="5">
        <v>35</v>
      </c>
      <c r="B36" s="4">
        <v>54</v>
      </c>
    </row>
    <row r="37" spans="1:2" x14ac:dyDescent="0.35">
      <c r="A37" s="5">
        <v>36</v>
      </c>
      <c r="B37" s="4">
        <v>41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G26" sqref="G26"/>
    </sheetView>
  </sheetViews>
  <sheetFormatPr defaultRowHeight="14.5" x14ac:dyDescent="0.35"/>
  <cols>
    <col min="2" max="2" width="9.90625" bestFit="1" customWidth="1"/>
  </cols>
  <sheetData>
    <row r="1" spans="1:9" ht="31" x14ac:dyDescent="0.35">
      <c r="A1" s="6" t="s">
        <v>1</v>
      </c>
      <c r="B1" s="6" t="s">
        <v>1</v>
      </c>
      <c r="C1" s="7" t="s">
        <v>0</v>
      </c>
      <c r="D1" s="1"/>
      <c r="E1" s="1"/>
      <c r="F1" s="8" t="s">
        <v>2</v>
      </c>
      <c r="G1" s="8" t="s">
        <v>3</v>
      </c>
      <c r="H1" s="8" t="s">
        <v>4</v>
      </c>
      <c r="I1" s="8" t="s">
        <v>5</v>
      </c>
    </row>
    <row r="2" spans="1:9" x14ac:dyDescent="0.35">
      <c r="A2" s="5">
        <v>1</v>
      </c>
      <c r="B2" s="5" t="s">
        <v>6</v>
      </c>
      <c r="C2" s="4">
        <v>89</v>
      </c>
    </row>
    <row r="3" spans="1:9" x14ac:dyDescent="0.35">
      <c r="A3" s="5">
        <v>2</v>
      </c>
      <c r="B3" s="5" t="s">
        <v>7</v>
      </c>
      <c r="C3" s="4">
        <v>105</v>
      </c>
    </row>
    <row r="4" spans="1:9" x14ac:dyDescent="0.35">
      <c r="A4" s="5">
        <v>3</v>
      </c>
      <c r="B4" s="5" t="s">
        <v>8</v>
      </c>
      <c r="C4" s="4">
        <v>55</v>
      </c>
    </row>
    <row r="5" spans="1:9" x14ac:dyDescent="0.35">
      <c r="A5" s="5">
        <v>4</v>
      </c>
      <c r="B5" s="5" t="s">
        <v>9</v>
      </c>
      <c r="C5" s="4">
        <v>55</v>
      </c>
    </row>
    <row r="6" spans="1:9" x14ac:dyDescent="0.35">
      <c r="A6" s="5">
        <v>5</v>
      </c>
      <c r="B6" s="5" t="s">
        <v>10</v>
      </c>
      <c r="C6" s="4">
        <v>82</v>
      </c>
    </row>
    <row r="7" spans="1:9" x14ac:dyDescent="0.35">
      <c r="A7" s="5">
        <v>6</v>
      </c>
      <c r="B7" s="5" t="s">
        <v>11</v>
      </c>
      <c r="C7" s="4">
        <v>179</v>
      </c>
    </row>
    <row r="8" spans="1:9" x14ac:dyDescent="0.35">
      <c r="A8" s="5">
        <v>7</v>
      </c>
      <c r="B8" s="5" t="s">
        <v>12</v>
      </c>
      <c r="C8" s="4">
        <v>86</v>
      </c>
    </row>
    <row r="9" spans="1:9" x14ac:dyDescent="0.35">
      <c r="A9" s="5">
        <v>8</v>
      </c>
      <c r="B9" s="5" t="s">
        <v>13</v>
      </c>
      <c r="C9" s="4">
        <v>148</v>
      </c>
    </row>
    <row r="10" spans="1:9" x14ac:dyDescent="0.35">
      <c r="A10" s="5">
        <v>9</v>
      </c>
      <c r="B10" s="5" t="s">
        <v>14</v>
      </c>
      <c r="C10" s="4">
        <v>36</v>
      </c>
    </row>
    <row r="11" spans="1:9" x14ac:dyDescent="0.35">
      <c r="A11" s="5">
        <v>10</v>
      </c>
      <c r="B11" s="5" t="s">
        <v>15</v>
      </c>
      <c r="C11" s="4">
        <v>87</v>
      </c>
    </row>
    <row r="12" spans="1:9" x14ac:dyDescent="0.35">
      <c r="A12" s="5">
        <v>11</v>
      </c>
      <c r="B12" s="5" t="s">
        <v>16</v>
      </c>
      <c r="C12" s="4">
        <v>20</v>
      </c>
    </row>
    <row r="13" spans="1:9" x14ac:dyDescent="0.35">
      <c r="A13" s="5">
        <v>12</v>
      </c>
      <c r="B13" s="5" t="s">
        <v>17</v>
      </c>
      <c r="C13" s="4">
        <v>56</v>
      </c>
    </row>
    <row r="14" spans="1:9" x14ac:dyDescent="0.35">
      <c r="A14" s="5">
        <v>13</v>
      </c>
      <c r="B14" s="5" t="s">
        <v>6</v>
      </c>
      <c r="C14" s="4">
        <v>116</v>
      </c>
    </row>
    <row r="15" spans="1:9" x14ac:dyDescent="0.35">
      <c r="A15" s="5">
        <v>14</v>
      </c>
      <c r="B15" s="5" t="s">
        <v>7</v>
      </c>
      <c r="C15" s="4">
        <v>4</v>
      </c>
    </row>
    <row r="16" spans="1:9" x14ac:dyDescent="0.35">
      <c r="A16" s="5">
        <v>15</v>
      </c>
      <c r="B16" s="5" t="s">
        <v>8</v>
      </c>
      <c r="C16" s="4">
        <v>48</v>
      </c>
    </row>
    <row r="17" spans="1:9" x14ac:dyDescent="0.35">
      <c r="A17" s="5">
        <v>16</v>
      </c>
      <c r="B17" s="5" t="s">
        <v>9</v>
      </c>
      <c r="C17" s="4">
        <v>86</v>
      </c>
    </row>
    <row r="18" spans="1:9" x14ac:dyDescent="0.35">
      <c r="A18" s="5">
        <v>17</v>
      </c>
      <c r="B18" s="5" t="s">
        <v>10</v>
      </c>
      <c r="C18" s="4">
        <v>70</v>
      </c>
    </row>
    <row r="19" spans="1:9" x14ac:dyDescent="0.35">
      <c r="A19" s="5">
        <v>18</v>
      </c>
      <c r="B19" s="5" t="s">
        <v>11</v>
      </c>
      <c r="C19" s="4">
        <v>0</v>
      </c>
    </row>
    <row r="20" spans="1:9" x14ac:dyDescent="0.35">
      <c r="A20" s="5">
        <v>19</v>
      </c>
      <c r="B20" s="5" t="s">
        <v>12</v>
      </c>
      <c r="C20" s="4">
        <v>103</v>
      </c>
    </row>
    <row r="21" spans="1:9" x14ac:dyDescent="0.35">
      <c r="A21" s="5">
        <v>20</v>
      </c>
      <c r="B21" s="5" t="s">
        <v>13</v>
      </c>
      <c r="C21" s="4">
        <v>143</v>
      </c>
    </row>
    <row r="22" spans="1:9" x14ac:dyDescent="0.35">
      <c r="A22" s="5">
        <v>21</v>
      </c>
      <c r="B22" s="5" t="s">
        <v>14</v>
      </c>
      <c r="C22" s="4">
        <v>107</v>
      </c>
    </row>
    <row r="23" spans="1:9" x14ac:dyDescent="0.35">
      <c r="A23" s="5">
        <v>22</v>
      </c>
      <c r="B23" s="5" t="s">
        <v>15</v>
      </c>
      <c r="C23" s="4">
        <v>44</v>
      </c>
    </row>
    <row r="24" spans="1:9" x14ac:dyDescent="0.35">
      <c r="A24" s="5">
        <v>23</v>
      </c>
      <c r="B24" s="5" t="s">
        <v>16</v>
      </c>
      <c r="C24" s="4">
        <v>2</v>
      </c>
    </row>
    <row r="25" spans="1:9" x14ac:dyDescent="0.35">
      <c r="A25" s="5">
        <v>24</v>
      </c>
      <c r="B25" s="5" t="s">
        <v>17</v>
      </c>
      <c r="C25" s="4">
        <v>100</v>
      </c>
    </row>
    <row r="26" spans="1:9" x14ac:dyDescent="0.35">
      <c r="A26" s="5">
        <v>25</v>
      </c>
      <c r="B26" s="5" t="s">
        <v>6</v>
      </c>
      <c r="C26" s="4">
        <v>108</v>
      </c>
      <c r="F26" s="9">
        <f>AVERAGE($C$2:C25)</f>
        <v>75.875</v>
      </c>
      <c r="G26">
        <f>AVERAGE(C2,C14)/F26</f>
        <v>1.3509060955518946</v>
      </c>
      <c r="H26">
        <f>F26*G26</f>
        <v>102.5</v>
      </c>
      <c r="I26">
        <f>ABS(C26-H26)</f>
        <v>5.5</v>
      </c>
    </row>
    <row r="27" spans="1:9" x14ac:dyDescent="0.35">
      <c r="A27" s="5">
        <v>26</v>
      </c>
      <c r="B27" s="5" t="s">
        <v>7</v>
      </c>
      <c r="C27" s="4">
        <v>82</v>
      </c>
      <c r="F27" s="9">
        <f>AVERAGE($C$2:C26)</f>
        <v>77.16</v>
      </c>
      <c r="G27">
        <f t="shared" ref="G27:G37" si="0">AVERAGE(C3,C15)/F27</f>
        <v>0.70632452047693106</v>
      </c>
      <c r="H27">
        <f t="shared" ref="H27:H37" si="1">F27*G27</f>
        <v>54.5</v>
      </c>
      <c r="I27">
        <f t="shared" ref="I27:I37" si="2">ABS(C27-H27)</f>
        <v>27.5</v>
      </c>
    </row>
    <row r="28" spans="1:9" x14ac:dyDescent="0.35">
      <c r="A28" s="5">
        <v>27</v>
      </c>
      <c r="B28" s="5" t="s">
        <v>8</v>
      </c>
      <c r="C28" s="4">
        <v>90</v>
      </c>
      <c r="F28" s="9">
        <f>AVERAGE($C$2:C27)</f>
        <v>77.34615384615384</v>
      </c>
      <c r="G28">
        <f t="shared" si="0"/>
        <v>0.66583789159622087</v>
      </c>
      <c r="H28">
        <f t="shared" si="1"/>
        <v>51.5</v>
      </c>
      <c r="I28">
        <f t="shared" si="2"/>
        <v>38.5</v>
      </c>
    </row>
    <row r="29" spans="1:9" x14ac:dyDescent="0.35">
      <c r="A29" s="5">
        <v>28</v>
      </c>
      <c r="B29" s="5" t="s">
        <v>9</v>
      </c>
      <c r="C29" s="4">
        <v>80</v>
      </c>
      <c r="F29" s="9">
        <f>AVERAGE($C$2:C28)</f>
        <v>77.81481481481481</v>
      </c>
      <c r="G29">
        <f t="shared" si="0"/>
        <v>0.90599714421703959</v>
      </c>
      <c r="H29">
        <f t="shared" si="1"/>
        <v>70.5</v>
      </c>
      <c r="I29">
        <f t="shared" si="2"/>
        <v>9.5</v>
      </c>
    </row>
    <row r="30" spans="1:9" x14ac:dyDescent="0.35">
      <c r="A30" s="5">
        <v>29</v>
      </c>
      <c r="B30" s="5" t="s">
        <v>10</v>
      </c>
      <c r="C30" s="4">
        <v>76</v>
      </c>
      <c r="F30" s="9">
        <f>AVERAGE($C$2:C29)</f>
        <v>77.892857142857139</v>
      </c>
      <c r="G30">
        <f t="shared" si="0"/>
        <v>0.97569922054103631</v>
      </c>
      <c r="H30">
        <f t="shared" si="1"/>
        <v>76</v>
      </c>
      <c r="I30">
        <f t="shared" si="2"/>
        <v>0</v>
      </c>
    </row>
    <row r="31" spans="1:9" x14ac:dyDescent="0.35">
      <c r="A31" s="5">
        <v>30</v>
      </c>
      <c r="B31" s="5" t="s">
        <v>11</v>
      </c>
      <c r="C31" s="4">
        <v>99</v>
      </c>
      <c r="F31" s="9">
        <f>AVERAGE($C$2:C30)</f>
        <v>77.827586206896555</v>
      </c>
      <c r="G31">
        <f t="shared" si="0"/>
        <v>1.1499778466991581</v>
      </c>
      <c r="H31">
        <f t="shared" si="1"/>
        <v>89.5</v>
      </c>
      <c r="I31">
        <f t="shared" si="2"/>
        <v>9.5</v>
      </c>
    </row>
    <row r="32" spans="1:9" x14ac:dyDescent="0.35">
      <c r="A32" s="5">
        <v>31</v>
      </c>
      <c r="B32" s="5" t="s">
        <v>12</v>
      </c>
      <c r="C32" s="4">
        <v>149</v>
      </c>
      <c r="F32" s="9">
        <f>AVERAGE($C$2:C31)</f>
        <v>78.533333333333331</v>
      </c>
      <c r="G32">
        <f t="shared" si="0"/>
        <v>1.2033106960950763</v>
      </c>
      <c r="H32">
        <f t="shared" si="1"/>
        <v>94.5</v>
      </c>
      <c r="I32">
        <f t="shared" si="2"/>
        <v>54.5</v>
      </c>
    </row>
    <row r="33" spans="1:9" x14ac:dyDescent="0.35">
      <c r="A33" s="5">
        <v>32</v>
      </c>
      <c r="B33" s="5" t="s">
        <v>13</v>
      </c>
      <c r="C33" s="4">
        <v>75</v>
      </c>
      <c r="F33" s="9">
        <f>AVERAGE($C$2:C32)</f>
        <v>80.806451612903231</v>
      </c>
      <c r="G33">
        <f t="shared" si="0"/>
        <v>1.8005988023952095</v>
      </c>
      <c r="H33">
        <f t="shared" si="1"/>
        <v>145.5</v>
      </c>
      <c r="I33">
        <f t="shared" si="2"/>
        <v>70.5</v>
      </c>
    </row>
    <row r="34" spans="1:9" x14ac:dyDescent="0.35">
      <c r="A34" s="5">
        <v>33</v>
      </c>
      <c r="B34" s="5" t="s">
        <v>14</v>
      </c>
      <c r="C34" s="4">
        <v>58</v>
      </c>
      <c r="F34" s="9">
        <f>AVERAGE($C$2:C33)</f>
        <v>80.625</v>
      </c>
      <c r="G34">
        <f t="shared" si="0"/>
        <v>0.88682170542635663</v>
      </c>
      <c r="H34">
        <f t="shared" si="1"/>
        <v>71.5</v>
      </c>
      <c r="I34">
        <f t="shared" si="2"/>
        <v>13.5</v>
      </c>
    </row>
    <row r="35" spans="1:9" x14ac:dyDescent="0.35">
      <c r="A35" s="5">
        <v>34</v>
      </c>
      <c r="B35" s="5" t="s">
        <v>15</v>
      </c>
      <c r="C35" s="4">
        <v>51</v>
      </c>
      <c r="F35" s="9">
        <f>AVERAGE($C$2:C34)</f>
        <v>79.939393939393938</v>
      </c>
      <c r="G35">
        <f t="shared" si="0"/>
        <v>0.81937073540561034</v>
      </c>
      <c r="H35">
        <f t="shared" si="1"/>
        <v>65.5</v>
      </c>
      <c r="I35">
        <f t="shared" si="2"/>
        <v>14.5</v>
      </c>
    </row>
    <row r="36" spans="1:9" x14ac:dyDescent="0.35">
      <c r="A36" s="5">
        <v>35</v>
      </c>
      <c r="B36" s="5" t="s">
        <v>16</v>
      </c>
      <c r="C36" s="4">
        <v>54</v>
      </c>
      <c r="F36" s="9">
        <f>AVERAGE($C$2:C35)</f>
        <v>79.088235294117652</v>
      </c>
      <c r="G36">
        <f t="shared" si="0"/>
        <v>0.13908516177017477</v>
      </c>
      <c r="H36">
        <f t="shared" si="1"/>
        <v>11</v>
      </c>
      <c r="I36">
        <f t="shared" si="2"/>
        <v>43</v>
      </c>
    </row>
    <row r="37" spans="1:9" x14ac:dyDescent="0.35">
      <c r="A37" s="5">
        <v>36</v>
      </c>
      <c r="B37" s="5" t="s">
        <v>17</v>
      </c>
      <c r="C37" s="4">
        <v>41</v>
      </c>
      <c r="F37" s="9">
        <f>AVERAGE($C$2:C36)</f>
        <v>78.371428571428567</v>
      </c>
      <c r="G37">
        <f t="shared" si="0"/>
        <v>0.99526066350710907</v>
      </c>
      <c r="H37">
        <f t="shared" si="1"/>
        <v>78</v>
      </c>
      <c r="I37">
        <f t="shared" si="2"/>
        <v>37</v>
      </c>
    </row>
    <row r="38" spans="1:9" x14ac:dyDescent="0.35">
      <c r="H38" s="10" t="s">
        <v>18</v>
      </c>
      <c r="I38" s="11">
        <f>AVERAGE(I26:I37)</f>
        <v>26.958333333333332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opLeftCell="A21" zoomScale="70" zoomScaleNormal="70" workbookViewId="0">
      <selection sqref="A1:C37"/>
    </sheetView>
  </sheetViews>
  <sheetFormatPr defaultRowHeight="14.5" x14ac:dyDescent="0.35"/>
  <sheetData>
    <row r="1" spans="1:17" ht="46.5" x14ac:dyDescent="0.35">
      <c r="A1" s="6" t="s">
        <v>1</v>
      </c>
      <c r="B1" s="6" t="s">
        <v>1</v>
      </c>
      <c r="C1" s="7" t="s">
        <v>0</v>
      </c>
      <c r="F1" s="8" t="s">
        <v>2</v>
      </c>
      <c r="G1" s="8" t="s">
        <v>3</v>
      </c>
      <c r="H1" s="8" t="s">
        <v>19</v>
      </c>
      <c r="I1" s="1"/>
      <c r="J1" s="8" t="s">
        <v>20</v>
      </c>
      <c r="K1" s="1"/>
      <c r="L1" s="8" t="s">
        <v>21</v>
      </c>
      <c r="M1" s="8" t="s">
        <v>22</v>
      </c>
      <c r="N1" s="1"/>
      <c r="O1" s="1"/>
      <c r="P1" s="8" t="s">
        <v>4</v>
      </c>
      <c r="Q1" s="8" t="s">
        <v>5</v>
      </c>
    </row>
    <row r="2" spans="1:17" x14ac:dyDescent="0.35">
      <c r="A2" s="5">
        <v>1</v>
      </c>
      <c r="B2" s="5" t="s">
        <v>6</v>
      </c>
      <c r="C2" s="4">
        <v>89</v>
      </c>
      <c r="G2" s="11">
        <v>1.3509060955518946</v>
      </c>
      <c r="H2">
        <v>102.5</v>
      </c>
      <c r="J2" s="11">
        <f>C2/G2</f>
        <v>65.881707317073165</v>
      </c>
    </row>
    <row r="3" spans="1:17" x14ac:dyDescent="0.35">
      <c r="A3" s="5">
        <v>2</v>
      </c>
      <c r="B3" s="5" t="s">
        <v>7</v>
      </c>
      <c r="C3" s="4">
        <v>105</v>
      </c>
      <c r="G3" s="11">
        <v>0.70632452047693106</v>
      </c>
      <c r="H3">
        <v>54.5</v>
      </c>
      <c r="J3" s="11">
        <f t="shared" ref="J3:J37" si="0">C3/G3</f>
        <v>148.65688073394494</v>
      </c>
    </row>
    <row r="4" spans="1:17" x14ac:dyDescent="0.35">
      <c r="A4" s="5">
        <v>3</v>
      </c>
      <c r="B4" s="5" t="s">
        <v>8</v>
      </c>
      <c r="C4" s="4">
        <v>55</v>
      </c>
      <c r="G4" s="11">
        <v>0.66583789159622087</v>
      </c>
      <c r="H4">
        <v>51.5</v>
      </c>
      <c r="J4" s="11">
        <f t="shared" si="0"/>
        <v>82.602688573562347</v>
      </c>
    </row>
    <row r="5" spans="1:17" x14ac:dyDescent="0.35">
      <c r="A5" s="5">
        <v>4</v>
      </c>
      <c r="B5" s="5" t="s">
        <v>9</v>
      </c>
      <c r="C5" s="4">
        <v>55</v>
      </c>
      <c r="G5" s="11">
        <v>0.90599714421703959</v>
      </c>
      <c r="H5">
        <v>70.5</v>
      </c>
      <c r="J5" s="11">
        <f t="shared" si="0"/>
        <v>60.706593117940628</v>
      </c>
    </row>
    <row r="6" spans="1:17" x14ac:dyDescent="0.35">
      <c r="A6" s="5">
        <v>5</v>
      </c>
      <c r="B6" s="5" t="s">
        <v>10</v>
      </c>
      <c r="C6" s="4">
        <v>82</v>
      </c>
      <c r="G6" s="11">
        <v>0.97569922054103631</v>
      </c>
      <c r="H6">
        <v>76</v>
      </c>
      <c r="J6" s="11">
        <f t="shared" si="0"/>
        <v>84.042293233082702</v>
      </c>
    </row>
    <row r="7" spans="1:17" x14ac:dyDescent="0.35">
      <c r="A7" s="5">
        <v>6</v>
      </c>
      <c r="B7" s="5" t="s">
        <v>11</v>
      </c>
      <c r="C7" s="4">
        <v>179</v>
      </c>
      <c r="G7" s="11">
        <v>1.1499778466991581</v>
      </c>
      <c r="H7">
        <v>89.5</v>
      </c>
      <c r="J7" s="11">
        <f t="shared" si="0"/>
        <v>155.65517241379311</v>
      </c>
    </row>
    <row r="8" spans="1:17" x14ac:dyDescent="0.35">
      <c r="A8" s="5">
        <v>7</v>
      </c>
      <c r="B8" s="5" t="s">
        <v>12</v>
      </c>
      <c r="C8" s="4">
        <v>86</v>
      </c>
      <c r="G8" s="11">
        <v>1.2033106960950763</v>
      </c>
      <c r="H8">
        <v>94.5</v>
      </c>
      <c r="J8" s="11">
        <f t="shared" si="0"/>
        <v>71.469488536155211</v>
      </c>
    </row>
    <row r="9" spans="1:17" x14ac:dyDescent="0.35">
      <c r="A9" s="5">
        <v>8</v>
      </c>
      <c r="B9" s="5" t="s">
        <v>13</v>
      </c>
      <c r="C9" s="4">
        <v>148</v>
      </c>
      <c r="G9" s="11">
        <v>1.8005988023952095</v>
      </c>
      <c r="H9">
        <v>145.5</v>
      </c>
      <c r="J9" s="11">
        <f t="shared" si="0"/>
        <v>82.194878616561354</v>
      </c>
    </row>
    <row r="10" spans="1:17" x14ac:dyDescent="0.35">
      <c r="A10" s="5">
        <v>9</v>
      </c>
      <c r="B10" s="5" t="s">
        <v>14</v>
      </c>
      <c r="C10" s="4">
        <v>36</v>
      </c>
      <c r="G10" s="11">
        <v>0.88682170542635663</v>
      </c>
      <c r="H10">
        <v>71.5</v>
      </c>
      <c r="J10" s="11">
        <f t="shared" si="0"/>
        <v>40.594405594405593</v>
      </c>
    </row>
    <row r="11" spans="1:17" x14ac:dyDescent="0.35">
      <c r="A11" s="5">
        <v>10</v>
      </c>
      <c r="B11" s="5" t="s">
        <v>15</v>
      </c>
      <c r="C11" s="4">
        <v>87</v>
      </c>
      <c r="G11" s="11">
        <v>0.81937073540561034</v>
      </c>
      <c r="H11">
        <v>65.5</v>
      </c>
      <c r="J11" s="11">
        <f t="shared" si="0"/>
        <v>106.17904233171409</v>
      </c>
    </row>
    <row r="12" spans="1:17" x14ac:dyDescent="0.35">
      <c r="A12" s="5">
        <v>11</v>
      </c>
      <c r="B12" s="5" t="s">
        <v>16</v>
      </c>
      <c r="C12" s="4">
        <v>20</v>
      </c>
      <c r="G12" s="11">
        <v>0.13908516177017477</v>
      </c>
      <c r="H12">
        <v>11</v>
      </c>
      <c r="J12" s="11">
        <f t="shared" si="0"/>
        <v>143.79679144385028</v>
      </c>
    </row>
    <row r="13" spans="1:17" x14ac:dyDescent="0.35">
      <c r="A13" s="5">
        <v>12</v>
      </c>
      <c r="B13" s="5" t="s">
        <v>17</v>
      </c>
      <c r="C13" s="4">
        <v>56</v>
      </c>
      <c r="G13" s="11">
        <v>0.99526066350710907</v>
      </c>
      <c r="H13">
        <v>78</v>
      </c>
      <c r="J13" s="11">
        <f t="shared" si="0"/>
        <v>56.266666666666666</v>
      </c>
    </row>
    <row r="14" spans="1:17" x14ac:dyDescent="0.35">
      <c r="A14" s="5">
        <v>13</v>
      </c>
      <c r="B14" s="5" t="s">
        <v>6</v>
      </c>
      <c r="C14" s="4">
        <v>116</v>
      </c>
      <c r="G14" s="11">
        <v>1.3509060955518946</v>
      </c>
      <c r="H14">
        <v>102.5</v>
      </c>
      <c r="J14" s="11">
        <f t="shared" si="0"/>
        <v>85.868292682926835</v>
      </c>
    </row>
    <row r="15" spans="1:17" x14ac:dyDescent="0.35">
      <c r="A15" s="5">
        <v>14</v>
      </c>
      <c r="B15" s="5" t="s">
        <v>7</v>
      </c>
      <c r="C15" s="4">
        <v>4</v>
      </c>
      <c r="G15" s="11">
        <v>0.70632452047693106</v>
      </c>
      <c r="H15">
        <v>54.5</v>
      </c>
      <c r="J15" s="11">
        <f t="shared" si="0"/>
        <v>5.6631192660550456</v>
      </c>
    </row>
    <row r="16" spans="1:17" x14ac:dyDescent="0.35">
      <c r="A16" s="5">
        <v>15</v>
      </c>
      <c r="B16" s="5" t="s">
        <v>8</v>
      </c>
      <c r="C16" s="4">
        <v>48</v>
      </c>
      <c r="G16" s="11">
        <v>0.66583789159622087</v>
      </c>
      <c r="H16">
        <v>51.5</v>
      </c>
      <c r="J16" s="11">
        <f t="shared" si="0"/>
        <v>72.089619118745318</v>
      </c>
    </row>
    <row r="17" spans="1:17" x14ac:dyDescent="0.35">
      <c r="A17" s="5">
        <v>16</v>
      </c>
      <c r="B17" s="5" t="s">
        <v>9</v>
      </c>
      <c r="C17" s="4">
        <v>86</v>
      </c>
      <c r="G17" s="11">
        <v>0.90599714421703959</v>
      </c>
      <c r="H17">
        <v>70.5</v>
      </c>
      <c r="J17" s="11">
        <f t="shared" si="0"/>
        <v>94.923036511688991</v>
      </c>
    </row>
    <row r="18" spans="1:17" x14ac:dyDescent="0.35">
      <c r="A18" s="5">
        <v>17</v>
      </c>
      <c r="B18" s="5" t="s">
        <v>10</v>
      </c>
      <c r="C18" s="4">
        <v>70</v>
      </c>
      <c r="G18" s="11">
        <v>0.97569922054103631</v>
      </c>
      <c r="H18">
        <v>76</v>
      </c>
      <c r="J18" s="11">
        <f t="shared" si="0"/>
        <v>71.743421052631575</v>
      </c>
    </row>
    <row r="19" spans="1:17" x14ac:dyDescent="0.35">
      <c r="A19" s="5">
        <v>18</v>
      </c>
      <c r="B19" s="5" t="s">
        <v>11</v>
      </c>
      <c r="C19" s="4">
        <v>0</v>
      </c>
      <c r="G19" s="11">
        <v>1.1499778466991581</v>
      </c>
      <c r="H19">
        <v>89.5</v>
      </c>
      <c r="J19" s="11">
        <f t="shared" si="0"/>
        <v>0</v>
      </c>
    </row>
    <row r="20" spans="1:17" x14ac:dyDescent="0.35">
      <c r="A20" s="5">
        <v>19</v>
      </c>
      <c r="B20" s="5" t="s">
        <v>12</v>
      </c>
      <c r="C20" s="4">
        <v>103</v>
      </c>
      <c r="G20" s="11">
        <v>1.2033106960950763</v>
      </c>
      <c r="H20">
        <v>94.5</v>
      </c>
      <c r="J20" s="11">
        <f t="shared" si="0"/>
        <v>85.597178130511466</v>
      </c>
    </row>
    <row r="21" spans="1:17" x14ac:dyDescent="0.35">
      <c r="A21" s="5">
        <v>20</v>
      </c>
      <c r="B21" s="5" t="s">
        <v>13</v>
      </c>
      <c r="C21" s="4">
        <v>143</v>
      </c>
      <c r="G21" s="11">
        <v>1.8005988023952095</v>
      </c>
      <c r="H21">
        <v>145.5</v>
      </c>
      <c r="J21" s="11">
        <f t="shared" si="0"/>
        <v>79.418024609245094</v>
      </c>
    </row>
    <row r="22" spans="1:17" x14ac:dyDescent="0.35">
      <c r="A22" s="5">
        <v>21</v>
      </c>
      <c r="B22" s="5" t="s">
        <v>14</v>
      </c>
      <c r="C22" s="4">
        <v>107</v>
      </c>
      <c r="G22" s="11">
        <v>0.88682170542635663</v>
      </c>
      <c r="H22">
        <v>71.5</v>
      </c>
      <c r="J22" s="11">
        <f t="shared" si="0"/>
        <v>120.6555944055944</v>
      </c>
    </row>
    <row r="23" spans="1:17" x14ac:dyDescent="0.35">
      <c r="A23" s="5">
        <v>22</v>
      </c>
      <c r="B23" s="5" t="s">
        <v>15</v>
      </c>
      <c r="C23" s="4">
        <v>44</v>
      </c>
      <c r="G23" s="11">
        <v>0.81937073540561034</v>
      </c>
      <c r="H23">
        <v>65.5</v>
      </c>
      <c r="J23" s="11">
        <f t="shared" si="0"/>
        <v>53.699745547073789</v>
      </c>
    </row>
    <row r="24" spans="1:17" x14ac:dyDescent="0.35">
      <c r="A24" s="5">
        <v>23</v>
      </c>
      <c r="B24" s="5" t="s">
        <v>16</v>
      </c>
      <c r="C24" s="4">
        <v>2</v>
      </c>
      <c r="G24" s="11">
        <v>0.13908516177017477</v>
      </c>
      <c r="H24">
        <v>11</v>
      </c>
      <c r="J24" s="11">
        <f t="shared" si="0"/>
        <v>14.379679144385028</v>
      </c>
    </row>
    <row r="25" spans="1:17" x14ac:dyDescent="0.35">
      <c r="A25" s="5">
        <v>24</v>
      </c>
      <c r="B25" s="5" t="s">
        <v>17</v>
      </c>
      <c r="C25" s="4">
        <v>100</v>
      </c>
      <c r="G25" s="11">
        <v>0.99526066350710907</v>
      </c>
      <c r="H25">
        <v>78</v>
      </c>
      <c r="J25" s="11">
        <f t="shared" si="0"/>
        <v>100.47619047619047</v>
      </c>
    </row>
    <row r="26" spans="1:17" x14ac:dyDescent="0.35">
      <c r="A26" s="5">
        <v>25</v>
      </c>
      <c r="B26" s="5" t="s">
        <v>6</v>
      </c>
      <c r="C26" s="4">
        <v>108</v>
      </c>
      <c r="F26" s="9">
        <f>AVERAGE($C$2:C25)</f>
        <v>75.875</v>
      </c>
      <c r="G26" s="11">
        <v>1.3509060955518946</v>
      </c>
      <c r="H26">
        <f>F26*G26</f>
        <v>102.5</v>
      </c>
      <c r="J26" s="11">
        <f t="shared" si="0"/>
        <v>79.94634146341464</v>
      </c>
      <c r="L26">
        <f>LINEST($J$2:J25,$A$2:A25)</f>
        <v>-1.560635892829789</v>
      </c>
      <c r="M26">
        <f>INTERCEPT($J$2:J25, $A$2:A25)</f>
        <v>97.947969890530615</v>
      </c>
      <c r="N26">
        <f>L26*A26+M26</f>
        <v>58.932072569785888</v>
      </c>
      <c r="P26">
        <f>N26*G26</f>
        <v>79.611696058030361</v>
      </c>
      <c r="Q26">
        <f>ABS(C26-P26)</f>
        <v>28.388303941969639</v>
      </c>
    </row>
    <row r="27" spans="1:17" x14ac:dyDescent="0.35">
      <c r="A27" s="5">
        <v>26</v>
      </c>
      <c r="B27" s="5" t="s">
        <v>7</v>
      </c>
      <c r="C27" s="4">
        <v>82</v>
      </c>
      <c r="F27" s="9">
        <f>AVERAGE($C$2:C26)</f>
        <v>77.16</v>
      </c>
      <c r="G27" s="11">
        <v>0.70632452047693106</v>
      </c>
      <c r="H27">
        <f t="shared" ref="H27:H37" si="1">F27*G27</f>
        <v>54.5</v>
      </c>
      <c r="J27" s="11">
        <f t="shared" si="0"/>
        <v>116.09394495412843</v>
      </c>
      <c r="L27">
        <f>LINEST($J$2:J26,$A$2:A26)</f>
        <v>-1.3666580261193686</v>
      </c>
      <c r="M27">
        <f>INTERCEPT($J$2:J26, $A$2:A26)</f>
        <v>96.266828379040319</v>
      </c>
      <c r="N27">
        <f t="shared" ref="N27:N37" si="2">L27*A27+M27</f>
        <v>60.733719699936735</v>
      </c>
      <c r="P27">
        <f t="shared" ref="P27:P37" si="3">N27*G27</f>
        <v>42.897715443838159</v>
      </c>
      <c r="Q27">
        <f t="shared" ref="Q27:Q37" si="4">ABS(C27-P27)</f>
        <v>39.102284556161841</v>
      </c>
    </row>
    <row r="28" spans="1:17" x14ac:dyDescent="0.35">
      <c r="A28" s="5">
        <v>27</v>
      </c>
      <c r="B28" s="5" t="s">
        <v>8</v>
      </c>
      <c r="C28" s="4">
        <v>90</v>
      </c>
      <c r="F28" s="9">
        <f>AVERAGE($C$2:C27)</f>
        <v>77.34615384615384</v>
      </c>
      <c r="G28" s="11">
        <v>0.66583789159622087</v>
      </c>
      <c r="H28">
        <f t="shared" si="1"/>
        <v>51.5</v>
      </c>
      <c r="J28" s="11">
        <f t="shared" si="0"/>
        <v>135.16803584764747</v>
      </c>
      <c r="L28">
        <f>LINEST($J$2:J27,$A$2:A27)</f>
        <v>-0.89349370770747438</v>
      </c>
      <c r="M28">
        <f>INTERCEPT($J$2:J27, $A$2:A27)</f>
        <v>92.008349513333258</v>
      </c>
      <c r="N28">
        <f t="shared" si="2"/>
        <v>67.884019405231442</v>
      </c>
      <c r="P28">
        <f t="shared" si="3"/>
        <v>45.199752353856248</v>
      </c>
      <c r="Q28">
        <f t="shared" si="4"/>
        <v>44.800247646143752</v>
      </c>
    </row>
    <row r="29" spans="1:17" x14ac:dyDescent="0.35">
      <c r="A29" s="5">
        <v>28</v>
      </c>
      <c r="B29" s="5" t="s">
        <v>9</v>
      </c>
      <c r="C29" s="4">
        <v>80</v>
      </c>
      <c r="F29" s="9">
        <f>AVERAGE($C$2:C28)</f>
        <v>77.81481481481481</v>
      </c>
      <c r="G29" s="11">
        <v>0.90599714421703959</v>
      </c>
      <c r="H29">
        <f t="shared" si="1"/>
        <v>70.5</v>
      </c>
      <c r="J29" s="11">
        <f t="shared" si="0"/>
        <v>88.300499080640918</v>
      </c>
      <c r="L29">
        <f>LINEST($J$2:J28,$A$2:A28)</f>
        <v>-0.35949357721210884</v>
      </c>
      <c r="M29">
        <f>INTERCEPT($J$2:J28, $A$2:A28)</f>
        <v>87.024348295376498</v>
      </c>
      <c r="N29">
        <f t="shared" si="2"/>
        <v>76.958528133437454</v>
      </c>
      <c r="P29">
        <f t="shared" si="3"/>
        <v>69.724206712041038</v>
      </c>
      <c r="Q29">
        <f t="shared" si="4"/>
        <v>10.275793287958962</v>
      </c>
    </row>
    <row r="30" spans="1:17" x14ac:dyDescent="0.35">
      <c r="A30" s="5">
        <v>29</v>
      </c>
      <c r="B30" s="5" t="s">
        <v>10</v>
      </c>
      <c r="C30" s="4">
        <v>76</v>
      </c>
      <c r="F30" s="9">
        <f>AVERAGE($C$2:C29)</f>
        <v>77.892857142857139</v>
      </c>
      <c r="G30" s="11">
        <v>0.97569922054103631</v>
      </c>
      <c r="H30">
        <f t="shared" si="1"/>
        <v>76</v>
      </c>
      <c r="J30" s="11">
        <f t="shared" si="0"/>
        <v>77.892857142857139</v>
      </c>
      <c r="L30">
        <f>LINEST($J$2:J29,$A$2:A29)</f>
        <v>-0.27568591011454707</v>
      </c>
      <c r="M30">
        <f>INTERCEPT($J$2:J29, $A$2:A29)</f>
        <v>86.214207513433394</v>
      </c>
      <c r="N30">
        <f t="shared" si="2"/>
        <v>78.219316120111529</v>
      </c>
      <c r="P30">
        <f t="shared" si="3"/>
        <v>76.318525769645731</v>
      </c>
      <c r="Q30">
        <f t="shared" si="4"/>
        <v>0.31852576964573132</v>
      </c>
    </row>
    <row r="31" spans="1:17" x14ac:dyDescent="0.35">
      <c r="A31" s="5">
        <v>30</v>
      </c>
      <c r="B31" s="5" t="s">
        <v>11</v>
      </c>
      <c r="C31" s="4">
        <v>99</v>
      </c>
      <c r="F31" s="9">
        <f>AVERAGE($C$2:C30)</f>
        <v>77.827586206896555</v>
      </c>
      <c r="G31" s="11">
        <v>1.1499778466991581</v>
      </c>
      <c r="H31">
        <f t="shared" si="1"/>
        <v>89.5</v>
      </c>
      <c r="J31" s="11">
        <f t="shared" si="0"/>
        <v>86.088614910421882</v>
      </c>
      <c r="L31">
        <f>LINEST($J$2:J30,$A$2:A30)</f>
        <v>-0.27793735133699088</v>
      </c>
      <c r="M31">
        <f>INTERCEPT($J$2:J30, $A$2:A30)</f>
        <v>86.236721925657847</v>
      </c>
      <c r="N31">
        <f t="shared" si="2"/>
        <v>77.898601385548119</v>
      </c>
      <c r="P31">
        <f t="shared" si="3"/>
        <v>89.581665882228677</v>
      </c>
      <c r="Q31">
        <f t="shared" si="4"/>
        <v>9.4183341177713231</v>
      </c>
    </row>
    <row r="32" spans="1:17" x14ac:dyDescent="0.35">
      <c r="A32" s="5">
        <v>31</v>
      </c>
      <c r="B32" s="5" t="s">
        <v>12</v>
      </c>
      <c r="C32" s="4">
        <v>149</v>
      </c>
      <c r="F32" s="9">
        <f>AVERAGE($C$2:C31)</f>
        <v>78.533333333333331</v>
      </c>
      <c r="G32" s="11">
        <v>1.2033106960950763</v>
      </c>
      <c r="H32">
        <f t="shared" si="1"/>
        <v>94.5</v>
      </c>
      <c r="J32" s="11">
        <f t="shared" si="0"/>
        <v>123.82504409171077</v>
      </c>
      <c r="L32">
        <f>LINEST($J$2:J31,$A$2:A31)</f>
        <v>-0.22509855440232196</v>
      </c>
      <c r="M32">
        <f>INTERCEPT($J$2:J31, $A$2:A31)</f>
        <v>85.690721023999586</v>
      </c>
      <c r="N32">
        <f t="shared" si="2"/>
        <v>78.712665837527609</v>
      </c>
      <c r="P32">
        <f t="shared" si="3"/>
        <v>94.715792720454488</v>
      </c>
      <c r="Q32">
        <f t="shared" si="4"/>
        <v>54.284207279545512</v>
      </c>
    </row>
    <row r="33" spans="1:17" x14ac:dyDescent="0.35">
      <c r="A33" s="5">
        <v>32</v>
      </c>
      <c r="B33" s="5" t="s">
        <v>13</v>
      </c>
      <c r="C33" s="4">
        <v>75</v>
      </c>
      <c r="F33" s="9">
        <f>AVERAGE($C$2:C32)</f>
        <v>80.806451612903231</v>
      </c>
      <c r="G33" s="11">
        <v>1.8005988023952095</v>
      </c>
      <c r="H33">
        <f t="shared" si="1"/>
        <v>145.5</v>
      </c>
      <c r="J33" s="11">
        <f t="shared" si="0"/>
        <v>41.652810109743932</v>
      </c>
      <c r="L33">
        <f>LINEST($J$2:J32,$A$2:A32)</f>
        <v>4.7758572135076074E-2</v>
      </c>
      <c r="M33">
        <f>INTERCEPT($J$2:J32, $A$2:A32)</f>
        <v>82.780245007600683</v>
      </c>
      <c r="N33">
        <f t="shared" si="2"/>
        <v>84.308519315923121</v>
      </c>
      <c r="P33">
        <f t="shared" si="3"/>
        <v>151.80581891196456</v>
      </c>
      <c r="Q33">
        <f t="shared" si="4"/>
        <v>76.805818911964565</v>
      </c>
    </row>
    <row r="34" spans="1:17" x14ac:dyDescent="0.35">
      <c r="A34" s="5">
        <v>33</v>
      </c>
      <c r="B34" s="5" t="s">
        <v>14</v>
      </c>
      <c r="C34" s="4">
        <v>58</v>
      </c>
      <c r="F34" s="9">
        <f>AVERAGE($C$2:C33)</f>
        <v>80.625</v>
      </c>
      <c r="G34" s="11">
        <v>0.88682170542635663</v>
      </c>
      <c r="H34">
        <f t="shared" si="1"/>
        <v>71.5</v>
      </c>
      <c r="J34" s="11">
        <f t="shared" si="0"/>
        <v>65.402097902097893</v>
      </c>
      <c r="L34">
        <f>LINEST($J$2:J33,$A$2:A33)</f>
        <v>-0.19460341199094208</v>
      </c>
      <c r="M34">
        <f>INTERCEPT($J$2:J33, $A$2:A33)</f>
        <v>85.446226832986881</v>
      </c>
      <c r="N34">
        <f t="shared" si="2"/>
        <v>79.024314237285793</v>
      </c>
      <c r="P34">
        <f t="shared" si="3"/>
        <v>70.080477122058099</v>
      </c>
      <c r="Q34">
        <f t="shared" si="4"/>
        <v>12.080477122058099</v>
      </c>
    </row>
    <row r="35" spans="1:17" x14ac:dyDescent="0.35">
      <c r="A35" s="5">
        <v>34</v>
      </c>
      <c r="B35" s="5" t="s">
        <v>15</v>
      </c>
      <c r="C35" s="4">
        <v>51</v>
      </c>
      <c r="F35" s="9">
        <f>AVERAGE($C$2:C34)</f>
        <v>79.939393939393938</v>
      </c>
      <c r="G35" s="11">
        <v>0.81937073540561034</v>
      </c>
      <c r="H35">
        <f t="shared" si="1"/>
        <v>65.5</v>
      </c>
      <c r="J35" s="11">
        <f t="shared" si="0"/>
        <v>62.242886884108259</v>
      </c>
      <c r="L35">
        <f>LINEST($J$2:J34,$A$2:A34)</f>
        <v>-0.26744948864970147</v>
      </c>
      <c r="M35">
        <f>INTERCEPT($J$2:J34, $A$2:A34)</f>
        <v>86.271815701786153</v>
      </c>
      <c r="N35">
        <f>L35*A35+M35</f>
        <v>77.178533087696309</v>
      </c>
      <c r="P35">
        <f t="shared" si="3"/>
        <v>63.237831413591955</v>
      </c>
      <c r="Q35">
        <f t="shared" si="4"/>
        <v>12.237831413591955</v>
      </c>
    </row>
    <row r="36" spans="1:17" x14ac:dyDescent="0.35">
      <c r="A36" s="5">
        <v>35</v>
      </c>
      <c r="B36" s="5" t="s">
        <v>16</v>
      </c>
      <c r="C36" s="4">
        <v>54</v>
      </c>
      <c r="F36" s="9">
        <f>AVERAGE($C$2:C35)</f>
        <v>79.088235294117652</v>
      </c>
      <c r="G36" s="11">
        <v>0.13908516177017477</v>
      </c>
      <c r="H36">
        <f t="shared" si="1"/>
        <v>11</v>
      </c>
      <c r="J36" s="11">
        <f t="shared" si="0"/>
        <v>388.25133689839578</v>
      </c>
      <c r="L36">
        <f>LINEST($J$2:J35,$A$2:A35)</f>
        <v>-0.34275526782745536</v>
      </c>
      <c r="M36">
        <f>INTERCEPT($J$2:J35, $A$2:A35)</f>
        <v>87.150383125526631</v>
      </c>
      <c r="N36">
        <f t="shared" si="2"/>
        <v>75.153948751565693</v>
      </c>
      <c r="P36">
        <f t="shared" si="3"/>
        <v>10.452799119778939</v>
      </c>
      <c r="Q36">
        <f t="shared" si="4"/>
        <v>43.547200880221062</v>
      </c>
    </row>
    <row r="37" spans="1:17" x14ac:dyDescent="0.35">
      <c r="A37" s="5">
        <v>36</v>
      </c>
      <c r="B37" s="5" t="s">
        <v>17</v>
      </c>
      <c r="C37" s="4">
        <v>41</v>
      </c>
      <c r="F37" s="9">
        <f>AVERAGE($C$2:C36)</f>
        <v>78.371428571428567</v>
      </c>
      <c r="G37" s="11">
        <v>0.99526066350710907</v>
      </c>
      <c r="H37">
        <f t="shared" si="1"/>
        <v>78</v>
      </c>
      <c r="J37" s="11">
        <f t="shared" si="0"/>
        <v>41.195238095238089</v>
      </c>
      <c r="L37">
        <f>LINEST($J$2:J36,$A$2:A36)</f>
        <v>1.1481846757288776</v>
      </c>
      <c r="M37">
        <f>INTERCEPT($J$2:J36, $A$2:A36)</f>
        <v>69.259103802850632</v>
      </c>
      <c r="N37">
        <f t="shared" si="2"/>
        <v>110.59375212909023</v>
      </c>
      <c r="P37">
        <f t="shared" si="3"/>
        <v>110.06961112373911</v>
      </c>
      <c r="Q37">
        <f t="shared" si="4"/>
        <v>69.069611123739108</v>
      </c>
    </row>
    <row r="38" spans="1:17" x14ac:dyDescent="0.35">
      <c r="P38" s="10" t="s">
        <v>18</v>
      </c>
      <c r="Q38">
        <f>AVERAGE(Q26:Q37)</f>
        <v>33.36071967089763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zoomScale="55" zoomScaleNormal="55" workbookViewId="0">
      <selection activeCell="I17" sqref="I17"/>
    </sheetView>
  </sheetViews>
  <sheetFormatPr defaultRowHeight="14.5" x14ac:dyDescent="0.35"/>
  <cols>
    <col min="5" max="5" width="12.26953125" bestFit="1" customWidth="1"/>
    <col min="12" max="12" width="11" bestFit="1" customWidth="1"/>
    <col min="13" max="13" width="14" bestFit="1" customWidth="1"/>
    <col min="19" max="19" width="15.90625" bestFit="1" customWidth="1"/>
  </cols>
  <sheetData>
    <row r="1" spans="1:20" ht="15.5" x14ac:dyDescent="0.35">
      <c r="A1" s="6" t="s">
        <v>1</v>
      </c>
      <c r="B1" s="6" t="s">
        <v>1</v>
      </c>
      <c r="C1" s="7" t="s">
        <v>0</v>
      </c>
      <c r="E1" s="7" t="s">
        <v>23</v>
      </c>
      <c r="F1" s="7" t="s">
        <v>24</v>
      </c>
      <c r="G1" s="7" t="s">
        <v>25</v>
      </c>
      <c r="H1" s="7" t="s">
        <v>26</v>
      </c>
      <c r="J1" s="6" t="s">
        <v>27</v>
      </c>
      <c r="K1" s="8" t="s">
        <v>28</v>
      </c>
      <c r="L1" s="8" t="s">
        <v>29</v>
      </c>
      <c r="M1" s="8" t="s">
        <v>30</v>
      </c>
      <c r="O1" s="7" t="s">
        <v>34</v>
      </c>
      <c r="P1" s="7" t="s">
        <v>35</v>
      </c>
      <c r="Q1" s="7" t="s">
        <v>28</v>
      </c>
      <c r="R1" s="1"/>
      <c r="S1" s="7" t="s">
        <v>4</v>
      </c>
      <c r="T1" s="7" t="s">
        <v>5</v>
      </c>
    </row>
    <row r="2" spans="1:20" x14ac:dyDescent="0.35">
      <c r="A2" s="5">
        <v>-23</v>
      </c>
      <c r="B2" s="5" t="s">
        <v>6</v>
      </c>
      <c r="C2" s="4">
        <v>89</v>
      </c>
      <c r="E2" s="12">
        <f>AVERAGE(C2:C13)</f>
        <v>83.166666666666671</v>
      </c>
      <c r="F2" s="12">
        <f>AVERAGE(C14:C25)</f>
        <v>68.583333333333329</v>
      </c>
      <c r="G2" s="13">
        <f>(F2-E2)/12</f>
        <v>-1.2152777777777786</v>
      </c>
      <c r="H2" s="13">
        <f>F2+G2*((12-1)/2)</f>
        <v>61.899305555555543</v>
      </c>
      <c r="J2">
        <v>1</v>
      </c>
      <c r="K2">
        <f>C2/($E$2-((((12+1)/2)-J2)*$G$2))</f>
        <v>0.99053213278200702</v>
      </c>
    </row>
    <row r="3" spans="1:20" x14ac:dyDescent="0.35">
      <c r="A3" s="5">
        <v>-22</v>
      </c>
      <c r="B3" s="5" t="s">
        <v>7</v>
      </c>
      <c r="C3" s="4">
        <v>105</v>
      </c>
      <c r="J3">
        <v>2</v>
      </c>
      <c r="K3">
        <f t="shared" ref="K3:K13" si="0">C3/($E$2-((((12+1)/2)-J3)*$G$2))</f>
        <v>1.1846280408978729</v>
      </c>
    </row>
    <row r="4" spans="1:20" x14ac:dyDescent="0.35">
      <c r="A4" s="5">
        <v>-21</v>
      </c>
      <c r="B4" s="5" t="s">
        <v>8</v>
      </c>
      <c r="C4" s="4">
        <v>55</v>
      </c>
      <c r="J4">
        <v>3</v>
      </c>
      <c r="K4">
        <f t="shared" si="0"/>
        <v>0.6291456488064503</v>
      </c>
    </row>
    <row r="5" spans="1:20" x14ac:dyDescent="0.35">
      <c r="A5" s="5">
        <v>-20</v>
      </c>
      <c r="B5" s="5" t="s">
        <v>9</v>
      </c>
      <c r="C5" s="4">
        <v>55</v>
      </c>
      <c r="J5">
        <v>4</v>
      </c>
      <c r="K5">
        <f t="shared" si="0"/>
        <v>0.63801506424457244</v>
      </c>
    </row>
    <row r="6" spans="1:20" x14ac:dyDescent="0.35">
      <c r="A6" s="5">
        <v>-19</v>
      </c>
      <c r="B6" s="5" t="s">
        <v>10</v>
      </c>
      <c r="C6" s="4">
        <v>82</v>
      </c>
      <c r="J6">
        <v>5</v>
      </c>
      <c r="K6">
        <f t="shared" si="0"/>
        <v>0.96482412060301492</v>
      </c>
    </row>
    <row r="7" spans="1:20" ht="15.5" x14ac:dyDescent="0.35">
      <c r="A7" s="5">
        <v>-18</v>
      </c>
      <c r="B7" s="5" t="s">
        <v>11</v>
      </c>
      <c r="C7" s="4">
        <v>179</v>
      </c>
      <c r="E7" s="7" t="s">
        <v>31</v>
      </c>
      <c r="F7" s="7" t="s">
        <v>32</v>
      </c>
      <c r="G7" s="7" t="s">
        <v>33</v>
      </c>
      <c r="J7">
        <v>6</v>
      </c>
      <c r="K7">
        <f t="shared" si="0"/>
        <v>2.1366933311228085</v>
      </c>
    </row>
    <row r="8" spans="1:20" x14ac:dyDescent="0.35">
      <c r="A8" s="5">
        <v>-17</v>
      </c>
      <c r="B8" s="5" t="s">
        <v>12</v>
      </c>
      <c r="C8" s="4">
        <v>86</v>
      </c>
      <c r="E8" s="14">
        <v>1.6146051394307994E-2</v>
      </c>
      <c r="F8" s="14">
        <v>0</v>
      </c>
      <c r="G8" s="14">
        <v>0.10519839496229438</v>
      </c>
      <c r="J8">
        <v>7</v>
      </c>
      <c r="K8">
        <f t="shared" si="0"/>
        <v>1.0416789334230558</v>
      </c>
    </row>
    <row r="9" spans="1:20" x14ac:dyDescent="0.35">
      <c r="A9" s="5">
        <v>-16</v>
      </c>
      <c r="B9" s="5" t="s">
        <v>13</v>
      </c>
      <c r="C9" s="4">
        <v>148</v>
      </c>
      <c r="J9">
        <v>8</v>
      </c>
      <c r="K9">
        <f t="shared" si="0"/>
        <v>1.8194391087207069</v>
      </c>
    </row>
    <row r="10" spans="1:20" ht="15.5" x14ac:dyDescent="0.35">
      <c r="A10" s="5">
        <v>-15</v>
      </c>
      <c r="B10" s="5" t="s">
        <v>14</v>
      </c>
      <c r="C10" s="4">
        <v>36</v>
      </c>
      <c r="E10" s="7" t="s">
        <v>18</v>
      </c>
      <c r="J10">
        <v>9</v>
      </c>
      <c r="K10">
        <f t="shared" si="0"/>
        <v>0.44927850240499195</v>
      </c>
    </row>
    <row r="11" spans="1:20" ht="15.5" x14ac:dyDescent="0.35">
      <c r="A11" s="5">
        <v>-14</v>
      </c>
      <c r="B11" s="5" t="s">
        <v>15</v>
      </c>
      <c r="C11" s="4">
        <v>87</v>
      </c>
      <c r="E11" s="7">
        <f>AVERAGE(T26:T37)</f>
        <v>33.029059130275577</v>
      </c>
      <c r="J11">
        <v>10</v>
      </c>
      <c r="K11">
        <f t="shared" si="0"/>
        <v>1.1024772297267567</v>
      </c>
    </row>
    <row r="12" spans="1:20" x14ac:dyDescent="0.35">
      <c r="A12" s="5">
        <v>-13</v>
      </c>
      <c r="B12" s="5" t="s">
        <v>16</v>
      </c>
      <c r="C12" s="4">
        <v>20</v>
      </c>
      <c r="J12">
        <v>11</v>
      </c>
      <c r="K12">
        <f t="shared" si="0"/>
        <v>0.25740715913661349</v>
      </c>
    </row>
    <row r="13" spans="1:20" x14ac:dyDescent="0.35">
      <c r="A13" s="5">
        <v>-12</v>
      </c>
      <c r="B13" s="5" t="s">
        <v>17</v>
      </c>
      <c r="C13" s="4">
        <v>56</v>
      </c>
      <c r="J13">
        <v>12</v>
      </c>
      <c r="K13">
        <f t="shared" si="0"/>
        <v>0.73219230943841651</v>
      </c>
    </row>
    <row r="14" spans="1:20" x14ac:dyDescent="0.35">
      <c r="A14" s="5">
        <v>-11</v>
      </c>
      <c r="B14" s="5" t="s">
        <v>6</v>
      </c>
      <c r="C14" s="4">
        <v>116</v>
      </c>
      <c r="J14">
        <v>1</v>
      </c>
      <c r="K14">
        <f>C14/($F$2-((((12+1)/2)-J14)*$G$2))</f>
        <v>1.541172671495133</v>
      </c>
      <c r="L14">
        <f>(K2+K14)/2</f>
        <v>1.26585240213857</v>
      </c>
      <c r="M14">
        <f>12*L14/SUM($L$14:$L$25)</f>
        <v>1.2649889299156041</v>
      </c>
      <c r="Q14">
        <v>1.2649889299156041</v>
      </c>
    </row>
    <row r="15" spans="1:20" x14ac:dyDescent="0.35">
      <c r="A15" s="5">
        <v>-10</v>
      </c>
      <c r="B15" s="5" t="s">
        <v>7</v>
      </c>
      <c r="C15" s="4">
        <v>4</v>
      </c>
      <c r="J15">
        <v>2</v>
      </c>
      <c r="K15">
        <f t="shared" ref="K15:K25" si="1">C15/($F$2-((((12+1)/2)-J15)*$G$2))</f>
        <v>5.4016036010690674E-2</v>
      </c>
      <c r="L15">
        <f t="shared" ref="L15:L25" si="2">(K3+K15)/2</f>
        <v>0.6193220384542818</v>
      </c>
      <c r="M15">
        <f t="shared" ref="M15:M25" si="3">12*L15/SUM($L$14:$L$25)</f>
        <v>0.61889958211073615</v>
      </c>
      <c r="Q15">
        <v>0.61889958211073615</v>
      </c>
    </row>
    <row r="16" spans="1:20" x14ac:dyDescent="0.35">
      <c r="A16" s="5">
        <v>-9</v>
      </c>
      <c r="B16" s="5" t="s">
        <v>8</v>
      </c>
      <c r="C16" s="4">
        <v>48</v>
      </c>
      <c r="J16">
        <v>3</v>
      </c>
      <c r="K16">
        <f t="shared" si="1"/>
        <v>0.65900748438766266</v>
      </c>
      <c r="L16">
        <f t="shared" si="2"/>
        <v>0.64407656659705648</v>
      </c>
      <c r="M16">
        <f t="shared" si="3"/>
        <v>0.64363722451911742</v>
      </c>
      <c r="Q16">
        <v>0.64363722451911742</v>
      </c>
    </row>
    <row r="17" spans="1:20" x14ac:dyDescent="0.35">
      <c r="A17" s="5">
        <v>-8</v>
      </c>
      <c r="B17" s="5" t="s">
        <v>9</v>
      </c>
      <c r="C17" s="4">
        <v>86</v>
      </c>
      <c r="J17">
        <v>4</v>
      </c>
      <c r="K17">
        <f t="shared" si="1"/>
        <v>1.2007562902991227</v>
      </c>
      <c r="L17">
        <f t="shared" si="2"/>
        <v>0.91938567727184761</v>
      </c>
      <c r="M17">
        <f t="shared" si="3"/>
        <v>0.91875853938975671</v>
      </c>
      <c r="Q17">
        <v>0.91875853938975671</v>
      </c>
    </row>
    <row r="18" spans="1:20" x14ac:dyDescent="0.35">
      <c r="A18" s="5">
        <v>-7</v>
      </c>
      <c r="B18" s="5" t="s">
        <v>10</v>
      </c>
      <c r="C18" s="4">
        <v>70</v>
      </c>
      <c r="J18">
        <v>5</v>
      </c>
      <c r="K18">
        <f t="shared" si="1"/>
        <v>0.99422991566799823</v>
      </c>
      <c r="L18">
        <f t="shared" si="2"/>
        <v>0.97952701813550658</v>
      </c>
      <c r="M18">
        <f t="shared" si="3"/>
        <v>0.97885885621522617</v>
      </c>
      <c r="Q18">
        <v>0.97885885621522617</v>
      </c>
    </row>
    <row r="19" spans="1:20" x14ac:dyDescent="0.35">
      <c r="A19" s="5">
        <v>-6</v>
      </c>
      <c r="B19" s="5" t="s">
        <v>11</v>
      </c>
      <c r="C19" s="4">
        <v>0</v>
      </c>
      <c r="J19">
        <v>6</v>
      </c>
      <c r="K19">
        <f t="shared" si="1"/>
        <v>0</v>
      </c>
      <c r="L19">
        <f t="shared" si="2"/>
        <v>1.0683466655614042</v>
      </c>
      <c r="M19">
        <f t="shared" si="3"/>
        <v>1.0676179173529623</v>
      </c>
      <c r="Q19">
        <v>1.0676179173529623</v>
      </c>
    </row>
    <row r="20" spans="1:20" x14ac:dyDescent="0.35">
      <c r="A20" s="5">
        <v>-5</v>
      </c>
      <c r="B20" s="5" t="s">
        <v>12</v>
      </c>
      <c r="C20" s="4">
        <v>103</v>
      </c>
      <c r="J20">
        <v>7</v>
      </c>
      <c r="K20">
        <f t="shared" si="1"/>
        <v>1.5152474842927925</v>
      </c>
      <c r="L20">
        <f t="shared" si="2"/>
        <v>1.2784632088579242</v>
      </c>
      <c r="M20">
        <f t="shared" si="3"/>
        <v>1.2775911344619935</v>
      </c>
      <c r="Q20">
        <v>1.2775911344619935</v>
      </c>
    </row>
    <row r="21" spans="1:20" x14ac:dyDescent="0.35">
      <c r="A21" s="5">
        <v>-4</v>
      </c>
      <c r="B21" s="5" t="s">
        <v>13</v>
      </c>
      <c r="C21" s="4">
        <v>143</v>
      </c>
      <c r="J21">
        <v>8</v>
      </c>
      <c r="K21">
        <f t="shared" si="1"/>
        <v>2.1419878296146049</v>
      </c>
      <c r="L21">
        <f t="shared" si="2"/>
        <v>1.980713469167656</v>
      </c>
      <c r="M21">
        <f t="shared" si="3"/>
        <v>1.9793623708410337</v>
      </c>
      <c r="Q21">
        <v>1.9793623708410337</v>
      </c>
    </row>
    <row r="22" spans="1:20" x14ac:dyDescent="0.35">
      <c r="A22" s="5">
        <v>-3</v>
      </c>
      <c r="B22" s="5" t="s">
        <v>14</v>
      </c>
      <c r="C22" s="4">
        <v>107</v>
      </c>
      <c r="J22">
        <v>9</v>
      </c>
      <c r="K22">
        <f t="shared" si="1"/>
        <v>1.6324627854002225</v>
      </c>
      <c r="L22">
        <f>(K10+K22)/2</f>
        <v>1.0408706439026072</v>
      </c>
      <c r="M22">
        <f t="shared" si="3"/>
        <v>1.0401606378330275</v>
      </c>
      <c r="Q22">
        <v>1.0401606378330275</v>
      </c>
    </row>
    <row r="23" spans="1:20" x14ac:dyDescent="0.35">
      <c r="A23" s="5">
        <v>-2</v>
      </c>
      <c r="B23" s="5" t="s">
        <v>15</v>
      </c>
      <c r="C23" s="4">
        <v>44</v>
      </c>
      <c r="J23">
        <v>10</v>
      </c>
      <c r="K23">
        <f t="shared" si="1"/>
        <v>0.68397473956927735</v>
      </c>
      <c r="L23">
        <f t="shared" si="2"/>
        <v>0.89322598464801706</v>
      </c>
      <c r="M23">
        <f t="shared" si="3"/>
        <v>0.89261669100108643</v>
      </c>
      <c r="Q23">
        <v>0.89261669100108643</v>
      </c>
    </row>
    <row r="24" spans="1:20" x14ac:dyDescent="0.35">
      <c r="A24" s="5">
        <v>-1</v>
      </c>
      <c r="B24" s="5" t="s">
        <v>16</v>
      </c>
      <c r="C24" s="4">
        <v>2</v>
      </c>
      <c r="J24">
        <v>11</v>
      </c>
      <c r="K24">
        <f t="shared" si="1"/>
        <v>3.1688397425317712E-2</v>
      </c>
      <c r="L24">
        <f t="shared" si="2"/>
        <v>0.1445477782809656</v>
      </c>
      <c r="M24">
        <f t="shared" si="3"/>
        <v>0.1444491783247415</v>
      </c>
      <c r="Q24">
        <v>0.1444491783247415</v>
      </c>
    </row>
    <row r="25" spans="1:20" x14ac:dyDescent="0.35">
      <c r="A25" s="5">
        <v>0</v>
      </c>
      <c r="B25" s="5" t="s">
        <v>17</v>
      </c>
      <c r="C25" s="4">
        <v>100</v>
      </c>
      <c r="J25">
        <v>12</v>
      </c>
      <c r="K25">
        <f t="shared" si="1"/>
        <v>1.6155270095921919</v>
      </c>
      <c r="L25">
        <f t="shared" si="2"/>
        <v>1.1738596595153041</v>
      </c>
      <c r="M25">
        <f t="shared" si="3"/>
        <v>1.1730589380347121</v>
      </c>
      <c r="O25" s="11">
        <f>H2</f>
        <v>61.899305555555543</v>
      </c>
      <c r="P25" s="11">
        <f>G2</f>
        <v>-1.2152777777777786</v>
      </c>
      <c r="Q25">
        <v>1.1730589380347121</v>
      </c>
    </row>
    <row r="26" spans="1:20" x14ac:dyDescent="0.35">
      <c r="A26" s="5">
        <v>1</v>
      </c>
      <c r="B26" s="5" t="s">
        <v>6</v>
      </c>
      <c r="C26" s="4">
        <v>108</v>
      </c>
      <c r="O26">
        <f>$E$8*(C26/Q14)+(1-$E$8)*(O25+P25)</f>
        <v>61.082709524785734</v>
      </c>
      <c r="P26">
        <f>$F$8*(O26-O25)+(1-$F$8)*(P25)</f>
        <v>-1.2152777777777786</v>
      </c>
      <c r="Q26">
        <f>$G$8*(C26/O26)+(1-$G$8)*Q14</f>
        <v>1.3179148236388323</v>
      </c>
      <c r="S26">
        <f>(O25+P25)*Q14</f>
        <v>76.764623361579893</v>
      </c>
      <c r="T26" s="15">
        <f>ABS(S26-C26)</f>
        <v>31.235376638420107</v>
      </c>
    </row>
    <row r="27" spans="1:20" x14ac:dyDescent="0.35">
      <c r="A27" s="5">
        <v>2</v>
      </c>
      <c r="B27" s="5" t="s">
        <v>7</v>
      </c>
      <c r="C27" s="4">
        <v>82</v>
      </c>
      <c r="O27">
        <f t="shared" ref="O27:O37" si="4">$E$8*(C27/Q15)+(1-$E$8)*(O26+P26)</f>
        <v>61.040051496073062</v>
      </c>
      <c r="P27">
        <f t="shared" ref="P27:P37" si="5">$F$8*(O27-O26)+(1-$F$8)*(P26)</f>
        <v>-1.2152777777777786</v>
      </c>
      <c r="Q27">
        <f t="shared" ref="Q27:Q37" si="6">$G$8*(C27/O27)+(1-$G$8)*Q15</f>
        <v>0.69511378617638864</v>
      </c>
      <c r="S27">
        <f t="shared" ref="S27:S37" si="7">(O26+P26)*Q15</f>
        <v>37.051928490266242</v>
      </c>
      <c r="T27" s="15">
        <f t="shared" ref="T27:T37" si="8">ABS(S27-C27)</f>
        <v>44.948071509733758</v>
      </c>
    </row>
    <row r="28" spans="1:20" x14ac:dyDescent="0.35">
      <c r="A28" s="5">
        <v>3</v>
      </c>
      <c r="B28" s="5" t="s">
        <v>8</v>
      </c>
      <c r="C28" s="4">
        <v>90</v>
      </c>
      <c r="O28">
        <f t="shared" si="4"/>
        <v>61.116547403758659</v>
      </c>
      <c r="P28">
        <f t="shared" si="5"/>
        <v>-1.2152777777777786</v>
      </c>
      <c r="Q28">
        <f t="shared" si="6"/>
        <v>0.73084238603717933</v>
      </c>
      <c r="S28">
        <f t="shared" si="7"/>
        <v>38.505451313527814</v>
      </c>
      <c r="T28" s="15">
        <f t="shared" si="8"/>
        <v>51.494548686472186</v>
      </c>
    </row>
    <row r="29" spans="1:20" x14ac:dyDescent="0.35">
      <c r="A29" s="5">
        <v>4</v>
      </c>
      <c r="B29" s="5" t="s">
        <v>9</v>
      </c>
      <c r="C29" s="4">
        <v>80</v>
      </c>
      <c r="O29">
        <f t="shared" si="4"/>
        <v>60.340002259991351</v>
      </c>
      <c r="P29">
        <f t="shared" si="5"/>
        <v>-1.2152777777777786</v>
      </c>
      <c r="Q29">
        <f t="shared" si="6"/>
        <v>0.96158078343371267</v>
      </c>
      <c r="S29">
        <f t="shared" si="7"/>
        <v>55.034802989158194</v>
      </c>
      <c r="T29" s="15">
        <f t="shared" si="8"/>
        <v>24.965197010841806</v>
      </c>
    </row>
    <row r="30" spans="1:20" x14ac:dyDescent="0.35">
      <c r="A30" s="5">
        <v>5</v>
      </c>
      <c r="B30" s="5" t="s">
        <v>10</v>
      </c>
      <c r="C30" s="4">
        <v>76</v>
      </c>
      <c r="O30">
        <f t="shared" si="4"/>
        <v>59.423696138646363</v>
      </c>
      <c r="P30">
        <f t="shared" si="5"/>
        <v>-1.2152777777777786</v>
      </c>
      <c r="Q30">
        <f t="shared" si="6"/>
        <v>1.010428075871159</v>
      </c>
      <c r="S30">
        <f t="shared" si="7"/>
        <v>57.874760180699958</v>
      </c>
      <c r="T30" s="15">
        <f t="shared" si="8"/>
        <v>18.125239819300042</v>
      </c>
    </row>
    <row r="31" spans="1:20" x14ac:dyDescent="0.35">
      <c r="A31" s="5">
        <v>6</v>
      </c>
      <c r="B31" s="5" t="s">
        <v>11</v>
      </c>
      <c r="C31" s="4">
        <v>99</v>
      </c>
      <c r="O31">
        <f t="shared" si="4"/>
        <v>58.765802424227765</v>
      </c>
      <c r="P31">
        <f t="shared" si="5"/>
        <v>-1.2152777777777786</v>
      </c>
      <c r="Q31">
        <f t="shared" si="6"/>
        <v>1.1325290439057791</v>
      </c>
      <c r="S31">
        <f t="shared" si="7"/>
        <v>62.14435038284045</v>
      </c>
      <c r="T31" s="15">
        <f t="shared" si="8"/>
        <v>36.85564961715955</v>
      </c>
    </row>
    <row r="32" spans="1:20" x14ac:dyDescent="0.35">
      <c r="A32" s="5">
        <v>7</v>
      </c>
      <c r="B32" s="5" t="s">
        <v>12</v>
      </c>
      <c r="C32" s="4">
        <v>149</v>
      </c>
      <c r="O32">
        <f t="shared" si="4"/>
        <v>58.504355964670232</v>
      </c>
      <c r="P32">
        <f t="shared" si="5"/>
        <v>-1.2152777777777786</v>
      </c>
      <c r="Q32">
        <f t="shared" si="6"/>
        <v>1.4111118591315719</v>
      </c>
      <c r="S32">
        <f t="shared" si="7"/>
        <v>73.526040071940955</v>
      </c>
      <c r="T32" s="15">
        <f t="shared" si="8"/>
        <v>75.473959928059045</v>
      </c>
    </row>
    <row r="33" spans="1:20" x14ac:dyDescent="0.35">
      <c r="A33" s="5">
        <v>8</v>
      </c>
      <c r="B33" s="5" t="s">
        <v>13</v>
      </c>
      <c r="C33" s="4">
        <v>75</v>
      </c>
      <c r="O33">
        <f t="shared" si="4"/>
        <v>56.975875659707711</v>
      </c>
      <c r="P33">
        <f t="shared" si="5"/>
        <v>-1.2152777777777786</v>
      </c>
      <c r="Q33">
        <f t="shared" si="6"/>
        <v>1.9096141755322633</v>
      </c>
      <c r="S33">
        <f t="shared" si="7"/>
        <v>113.39584562330479</v>
      </c>
      <c r="T33" s="15">
        <f t="shared" si="8"/>
        <v>38.395845623304794</v>
      </c>
    </row>
    <row r="34" spans="1:20" x14ac:dyDescent="0.35">
      <c r="A34" s="5">
        <v>9</v>
      </c>
      <c r="B34" s="5" t="s">
        <v>14</v>
      </c>
      <c r="C34" s="4">
        <v>58</v>
      </c>
      <c r="O34">
        <f t="shared" si="4"/>
        <v>55.76059820699259</v>
      </c>
      <c r="P34">
        <f t="shared" si="5"/>
        <v>-1.2152777777777786</v>
      </c>
      <c r="Q34">
        <f t="shared" si="6"/>
        <v>1.0401606767029334</v>
      </c>
      <c r="S34">
        <f t="shared" si="7"/>
        <v>57.9999790588192</v>
      </c>
      <c r="T34" s="15">
        <f t="shared" si="8"/>
        <v>2.0941180800093662E-5</v>
      </c>
    </row>
    <row r="35" spans="1:20" x14ac:dyDescent="0.35">
      <c r="A35" s="5">
        <v>10</v>
      </c>
      <c r="B35" s="5" t="s">
        <v>15</v>
      </c>
      <c r="C35" s="4">
        <v>51</v>
      </c>
      <c r="O35">
        <f t="shared" si="4"/>
        <v>54.58713977567993</v>
      </c>
      <c r="P35">
        <f t="shared" si="5"/>
        <v>-1.2152777777777786</v>
      </c>
      <c r="Q35">
        <f t="shared" si="6"/>
        <v>0.89700023451645028</v>
      </c>
      <c r="S35">
        <f>(O34+P34)*Q23</f>
        <v>48.688063431119687</v>
      </c>
      <c r="T35" s="15">
        <f t="shared" si="8"/>
        <v>2.3119365688803128</v>
      </c>
    </row>
    <row r="36" spans="1:20" x14ac:dyDescent="0.35">
      <c r="A36" s="5">
        <v>11</v>
      </c>
      <c r="B36" s="5" t="s">
        <v>16</v>
      </c>
      <c r="C36" s="4">
        <v>54</v>
      </c>
      <c r="O36">
        <f t="shared" si="4"/>
        <v>58.546058568625782</v>
      </c>
      <c r="P36">
        <f t="shared" si="5"/>
        <v>-1.2152777777777786</v>
      </c>
      <c r="Q36">
        <f t="shared" si="6"/>
        <v>0.22628317325230335</v>
      </c>
      <c r="S36">
        <f t="shared" si="7"/>
        <v>7.7095216112584621</v>
      </c>
      <c r="T36" s="15">
        <f t="shared" si="8"/>
        <v>46.290478388741541</v>
      </c>
    </row>
    <row r="37" spans="1:20" x14ac:dyDescent="0.35">
      <c r="A37" s="5">
        <v>12</v>
      </c>
      <c r="B37" s="5" t="s">
        <v>17</v>
      </c>
      <c r="C37" s="4">
        <v>41</v>
      </c>
      <c r="O37">
        <f t="shared" si="4"/>
        <v>56.969441440398953</v>
      </c>
      <c r="P37">
        <f t="shared" si="5"/>
        <v>-1.2152777777777786</v>
      </c>
      <c r="Q37">
        <f t="shared" si="6"/>
        <v>1.1253646305587548</v>
      </c>
      <c r="S37">
        <f t="shared" si="7"/>
        <v>67.252384831213021</v>
      </c>
      <c r="T37" s="15">
        <f t="shared" si="8"/>
        <v>26.252384831213021</v>
      </c>
    </row>
    <row r="38" spans="1:20" x14ac:dyDescent="0.35">
      <c r="S38" s="15" t="s">
        <v>36</v>
      </c>
      <c r="T38" s="15">
        <f>AVERAGE(T26:T37)</f>
        <v>33.029059130275577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P16" sqref="P16"/>
    </sheetView>
  </sheetViews>
  <sheetFormatPr defaultRowHeight="14.5" x14ac:dyDescent="0.35"/>
  <cols>
    <col min="5" max="5" width="10.1796875" bestFit="1" customWidth="1"/>
    <col min="12" max="12" width="13.90625" bestFit="1" customWidth="1"/>
    <col min="13" max="13" width="13.6328125" bestFit="1" customWidth="1"/>
    <col min="15" max="16" width="15.1796875" bestFit="1" customWidth="1"/>
  </cols>
  <sheetData>
    <row r="1" spans="1:16" ht="15.5" x14ac:dyDescent="0.35">
      <c r="A1" s="6" t="s">
        <v>1</v>
      </c>
      <c r="B1" s="6" t="s">
        <v>1</v>
      </c>
      <c r="C1" s="7" t="s">
        <v>0</v>
      </c>
      <c r="H1" s="6" t="s">
        <v>1</v>
      </c>
      <c r="I1" s="6" t="s">
        <v>1</v>
      </c>
      <c r="J1" s="7" t="s">
        <v>0</v>
      </c>
      <c r="M1" s="5" t="s">
        <v>3</v>
      </c>
      <c r="P1" s="5" t="s">
        <v>38</v>
      </c>
    </row>
    <row r="2" spans="1:16" x14ac:dyDescent="0.35">
      <c r="A2" s="5">
        <v>1</v>
      </c>
      <c r="B2" s="5" t="s">
        <v>6</v>
      </c>
      <c r="C2" s="4">
        <v>89</v>
      </c>
      <c r="E2" s="5" t="s">
        <v>37</v>
      </c>
      <c r="F2" s="5">
        <f>AVERAGE(C2:C37)</f>
        <v>77.333333333333329</v>
      </c>
      <c r="H2" s="5">
        <v>1</v>
      </c>
      <c r="I2" s="5" t="s">
        <v>6</v>
      </c>
      <c r="J2" s="16">
        <f>C2/$F$2</f>
        <v>1.1508620689655173</v>
      </c>
      <c r="L2" s="5" t="s">
        <v>6</v>
      </c>
      <c r="M2" s="16">
        <f>AVERAGE(J2,J14,J26)</f>
        <v>1.3491379310344829</v>
      </c>
      <c r="O2" s="5" t="s">
        <v>6</v>
      </c>
      <c r="P2" s="17">
        <f>$F$2*M2</f>
        <v>104.33333333333334</v>
      </c>
    </row>
    <row r="3" spans="1:16" x14ac:dyDescent="0.35">
      <c r="A3" s="5">
        <v>2</v>
      </c>
      <c r="B3" s="5" t="s">
        <v>7</v>
      </c>
      <c r="C3" s="4">
        <v>105</v>
      </c>
      <c r="H3" s="5">
        <v>2</v>
      </c>
      <c r="I3" s="5" t="s">
        <v>7</v>
      </c>
      <c r="J3" s="16">
        <f t="shared" ref="J3:J37" si="0">C3/$F$2</f>
        <v>1.3577586206896552</v>
      </c>
      <c r="L3" s="5" t="s">
        <v>7</v>
      </c>
      <c r="M3" s="16">
        <f>AVERAGE(J3,J15,J27)</f>
        <v>0.82327586206896564</v>
      </c>
      <c r="O3" s="5" t="s">
        <v>7</v>
      </c>
      <c r="P3" s="17">
        <f t="shared" ref="P3:P12" si="1">$F$2*M3</f>
        <v>63.666666666666671</v>
      </c>
    </row>
    <row r="4" spans="1:16" x14ac:dyDescent="0.35">
      <c r="A4" s="5">
        <v>3</v>
      </c>
      <c r="B4" s="5" t="s">
        <v>8</v>
      </c>
      <c r="C4" s="4">
        <v>55</v>
      </c>
      <c r="H4" s="5">
        <v>3</v>
      </c>
      <c r="I4" s="5" t="s">
        <v>8</v>
      </c>
      <c r="J4" s="16">
        <f t="shared" si="0"/>
        <v>0.7112068965517242</v>
      </c>
      <c r="L4" s="5" t="s">
        <v>8</v>
      </c>
      <c r="M4" s="16">
        <f>AVERAGE(J4,J16,J28)</f>
        <v>0.8318965517241379</v>
      </c>
      <c r="O4" s="5" t="s">
        <v>8</v>
      </c>
      <c r="P4" s="17">
        <f t="shared" si="1"/>
        <v>64.333333333333329</v>
      </c>
    </row>
    <row r="5" spans="1:16" x14ac:dyDescent="0.35">
      <c r="A5" s="5">
        <v>4</v>
      </c>
      <c r="B5" s="5" t="s">
        <v>9</v>
      </c>
      <c r="C5" s="4">
        <v>55</v>
      </c>
      <c r="H5" s="5">
        <v>4</v>
      </c>
      <c r="I5" s="5" t="s">
        <v>9</v>
      </c>
      <c r="J5" s="16">
        <f t="shared" si="0"/>
        <v>0.7112068965517242</v>
      </c>
      <c r="L5" s="5" t="s">
        <v>9</v>
      </c>
      <c r="M5" s="16">
        <f>AVERAGE(J5,J17,J29)</f>
        <v>0.95258620689655193</v>
      </c>
      <c r="O5" s="5" t="s">
        <v>9</v>
      </c>
      <c r="P5" s="17">
        <f t="shared" si="1"/>
        <v>73.666666666666671</v>
      </c>
    </row>
    <row r="6" spans="1:16" x14ac:dyDescent="0.35">
      <c r="A6" s="5">
        <v>5</v>
      </c>
      <c r="B6" s="5" t="s">
        <v>10</v>
      </c>
      <c r="C6" s="4">
        <v>82</v>
      </c>
      <c r="H6" s="5">
        <v>5</v>
      </c>
      <c r="I6" s="5" t="s">
        <v>10</v>
      </c>
      <c r="J6" s="16">
        <f t="shared" si="0"/>
        <v>1.0603448275862069</v>
      </c>
      <c r="L6" s="5" t="s">
        <v>10</v>
      </c>
      <c r="M6" s="16">
        <f>AVERAGE(J6,J18,J30)</f>
        <v>0.98275862068965525</v>
      </c>
      <c r="O6" s="5" t="s">
        <v>10</v>
      </c>
      <c r="P6" s="17">
        <f t="shared" si="1"/>
        <v>76</v>
      </c>
    </row>
    <row r="7" spans="1:16" x14ac:dyDescent="0.35">
      <c r="A7" s="5">
        <v>6</v>
      </c>
      <c r="B7" s="5" t="s">
        <v>11</v>
      </c>
      <c r="C7" s="4">
        <v>179</v>
      </c>
      <c r="H7" s="5">
        <v>6</v>
      </c>
      <c r="I7" s="5" t="s">
        <v>11</v>
      </c>
      <c r="J7" s="16">
        <f t="shared" si="0"/>
        <v>2.3146551724137931</v>
      </c>
      <c r="L7" s="5" t="s">
        <v>11</v>
      </c>
      <c r="M7" s="16">
        <f>AVERAGE(J7,J19,J31)</f>
        <v>1.1982758620689655</v>
      </c>
      <c r="O7" s="5" t="s">
        <v>11</v>
      </c>
      <c r="P7" s="17">
        <f t="shared" si="1"/>
        <v>92.666666666666657</v>
      </c>
    </row>
    <row r="8" spans="1:16" x14ac:dyDescent="0.35">
      <c r="A8" s="5">
        <v>7</v>
      </c>
      <c r="B8" s="5" t="s">
        <v>12</v>
      </c>
      <c r="C8" s="4">
        <v>86</v>
      </c>
      <c r="H8" s="5">
        <v>7</v>
      </c>
      <c r="I8" s="5" t="s">
        <v>12</v>
      </c>
      <c r="J8" s="16">
        <f t="shared" si="0"/>
        <v>1.1120689655172415</v>
      </c>
      <c r="L8" s="5" t="s">
        <v>12</v>
      </c>
      <c r="M8" s="16">
        <f>AVERAGE(J8,J20,J32)</f>
        <v>1.4568965517241381</v>
      </c>
      <c r="O8" s="5" t="s">
        <v>12</v>
      </c>
      <c r="P8" s="17">
        <f t="shared" si="1"/>
        <v>112.66666666666667</v>
      </c>
    </row>
    <row r="9" spans="1:16" x14ac:dyDescent="0.35">
      <c r="A9" s="5">
        <v>8</v>
      </c>
      <c r="B9" s="5" t="s">
        <v>13</v>
      </c>
      <c r="C9" s="4">
        <v>148</v>
      </c>
      <c r="H9" s="5">
        <v>8</v>
      </c>
      <c r="I9" s="5" t="s">
        <v>13</v>
      </c>
      <c r="J9" s="16">
        <f t="shared" si="0"/>
        <v>1.913793103448276</v>
      </c>
      <c r="L9" s="5" t="s">
        <v>13</v>
      </c>
      <c r="M9" s="16">
        <f>AVERAGE(J9,J21,J33)</f>
        <v>1.5775862068965518</v>
      </c>
      <c r="O9" s="5" t="s">
        <v>13</v>
      </c>
      <c r="P9" s="17">
        <f t="shared" si="1"/>
        <v>122</v>
      </c>
    </row>
    <row r="10" spans="1:16" x14ac:dyDescent="0.35">
      <c r="A10" s="5">
        <v>9</v>
      </c>
      <c r="B10" s="5" t="s">
        <v>14</v>
      </c>
      <c r="C10" s="4">
        <v>36</v>
      </c>
      <c r="H10" s="5">
        <v>9</v>
      </c>
      <c r="I10" s="5" t="s">
        <v>14</v>
      </c>
      <c r="J10" s="16">
        <f t="shared" si="0"/>
        <v>0.46551724137931039</v>
      </c>
      <c r="L10" s="5" t="s">
        <v>14</v>
      </c>
      <c r="M10" s="16">
        <f>AVERAGE(J10,J22,J34)</f>
        <v>0.86637931034482774</v>
      </c>
      <c r="O10" s="5" t="s">
        <v>14</v>
      </c>
      <c r="P10" s="17">
        <f t="shared" si="1"/>
        <v>67.000000000000014</v>
      </c>
    </row>
    <row r="11" spans="1:16" x14ac:dyDescent="0.35">
      <c r="A11" s="5">
        <v>10</v>
      </c>
      <c r="B11" s="5" t="s">
        <v>15</v>
      </c>
      <c r="C11" s="4">
        <v>87</v>
      </c>
      <c r="H11" s="5">
        <v>10</v>
      </c>
      <c r="I11" s="5" t="s">
        <v>15</v>
      </c>
      <c r="J11" s="16">
        <f t="shared" si="0"/>
        <v>1.125</v>
      </c>
      <c r="L11" s="5" t="s">
        <v>15</v>
      </c>
      <c r="M11" s="16">
        <f>AVERAGE(J11,J23,J35)</f>
        <v>0.78448275862068984</v>
      </c>
      <c r="O11" s="5" t="s">
        <v>15</v>
      </c>
      <c r="P11" s="17">
        <f t="shared" si="1"/>
        <v>60.666666666666679</v>
      </c>
    </row>
    <row r="12" spans="1:16" x14ac:dyDescent="0.35">
      <c r="A12" s="5">
        <v>11</v>
      </c>
      <c r="B12" s="5" t="s">
        <v>16</v>
      </c>
      <c r="C12" s="4">
        <v>20</v>
      </c>
      <c r="H12" s="5">
        <v>11</v>
      </c>
      <c r="I12" s="5" t="s">
        <v>16</v>
      </c>
      <c r="J12" s="16">
        <f t="shared" si="0"/>
        <v>0.25862068965517243</v>
      </c>
      <c r="L12" s="5" t="s">
        <v>16</v>
      </c>
      <c r="M12" s="16">
        <f>AVERAGE(J12,J24,J36)</f>
        <v>0.32758620689655177</v>
      </c>
      <c r="O12" s="5" t="s">
        <v>16</v>
      </c>
      <c r="P12" s="17">
        <f t="shared" si="1"/>
        <v>25.333333333333336</v>
      </c>
    </row>
    <row r="13" spans="1:16" x14ac:dyDescent="0.35">
      <c r="A13" s="5">
        <v>12</v>
      </c>
      <c r="B13" s="5" t="s">
        <v>17</v>
      </c>
      <c r="C13" s="4">
        <v>56</v>
      </c>
      <c r="H13" s="5">
        <v>12</v>
      </c>
      <c r="I13" s="5" t="s">
        <v>17</v>
      </c>
      <c r="J13" s="16">
        <f t="shared" si="0"/>
        <v>0.72413793103448276</v>
      </c>
      <c r="L13" s="5" t="s">
        <v>17</v>
      </c>
      <c r="M13" s="16">
        <f>AVERAGE(J13,J25,J37)</f>
        <v>0.84913793103448276</v>
      </c>
      <c r="O13" s="5" t="s">
        <v>17</v>
      </c>
      <c r="P13" s="17">
        <f>$F$2*M13</f>
        <v>65.666666666666657</v>
      </c>
    </row>
    <row r="14" spans="1:16" x14ac:dyDescent="0.35">
      <c r="A14" s="5">
        <v>13</v>
      </c>
      <c r="B14" s="5" t="s">
        <v>6</v>
      </c>
      <c r="C14" s="4">
        <v>116</v>
      </c>
      <c r="H14" s="5">
        <v>13</v>
      </c>
      <c r="I14" s="5" t="s">
        <v>6</v>
      </c>
      <c r="J14" s="16">
        <f t="shared" si="0"/>
        <v>1.5</v>
      </c>
    </row>
    <row r="15" spans="1:16" x14ac:dyDescent="0.35">
      <c r="A15" s="5">
        <v>14</v>
      </c>
      <c r="B15" s="5" t="s">
        <v>7</v>
      </c>
      <c r="C15" s="4">
        <v>4</v>
      </c>
      <c r="H15" s="5">
        <v>14</v>
      </c>
      <c r="I15" s="5" t="s">
        <v>7</v>
      </c>
      <c r="J15" s="16">
        <f t="shared" si="0"/>
        <v>5.1724137931034489E-2</v>
      </c>
    </row>
    <row r="16" spans="1:16" x14ac:dyDescent="0.35">
      <c r="A16" s="5">
        <v>15</v>
      </c>
      <c r="B16" s="5" t="s">
        <v>8</v>
      </c>
      <c r="C16" s="4">
        <v>48</v>
      </c>
      <c r="H16" s="5">
        <v>15</v>
      </c>
      <c r="I16" s="5" t="s">
        <v>8</v>
      </c>
      <c r="J16" s="16">
        <f t="shared" si="0"/>
        <v>0.62068965517241381</v>
      </c>
    </row>
    <row r="17" spans="1:10" x14ac:dyDescent="0.35">
      <c r="A17" s="5">
        <v>16</v>
      </c>
      <c r="B17" s="5" t="s">
        <v>9</v>
      </c>
      <c r="C17" s="4">
        <v>86</v>
      </c>
      <c r="H17" s="5">
        <v>16</v>
      </c>
      <c r="I17" s="5" t="s">
        <v>9</v>
      </c>
      <c r="J17" s="16">
        <f t="shared" si="0"/>
        <v>1.1120689655172415</v>
      </c>
    </row>
    <row r="18" spans="1:10" x14ac:dyDescent="0.35">
      <c r="A18" s="5">
        <v>17</v>
      </c>
      <c r="B18" s="5" t="s">
        <v>10</v>
      </c>
      <c r="C18" s="4">
        <v>70</v>
      </c>
      <c r="H18" s="5">
        <v>17</v>
      </c>
      <c r="I18" s="5" t="s">
        <v>10</v>
      </c>
      <c r="J18" s="16">
        <f t="shared" si="0"/>
        <v>0.90517241379310354</v>
      </c>
    </row>
    <row r="19" spans="1:10" x14ac:dyDescent="0.35">
      <c r="A19" s="5">
        <v>18</v>
      </c>
      <c r="B19" s="5" t="s">
        <v>11</v>
      </c>
      <c r="C19" s="4">
        <v>0</v>
      </c>
      <c r="H19" s="5">
        <v>18</v>
      </c>
      <c r="I19" s="5" t="s">
        <v>11</v>
      </c>
      <c r="J19" s="16">
        <f t="shared" si="0"/>
        <v>0</v>
      </c>
    </row>
    <row r="20" spans="1:10" x14ac:dyDescent="0.35">
      <c r="A20" s="5">
        <v>19</v>
      </c>
      <c r="B20" s="5" t="s">
        <v>12</v>
      </c>
      <c r="C20" s="4">
        <v>103</v>
      </c>
      <c r="H20" s="5">
        <v>19</v>
      </c>
      <c r="I20" s="5" t="s">
        <v>12</v>
      </c>
      <c r="J20" s="16">
        <f t="shared" si="0"/>
        <v>1.3318965517241381</v>
      </c>
    </row>
    <row r="21" spans="1:10" x14ac:dyDescent="0.35">
      <c r="A21" s="5">
        <v>20</v>
      </c>
      <c r="B21" s="5" t="s">
        <v>13</v>
      </c>
      <c r="C21" s="4">
        <v>143</v>
      </c>
      <c r="H21" s="5">
        <v>20</v>
      </c>
      <c r="I21" s="5" t="s">
        <v>13</v>
      </c>
      <c r="J21" s="16">
        <f t="shared" si="0"/>
        <v>1.8491379310344829</v>
      </c>
    </row>
    <row r="22" spans="1:10" x14ac:dyDescent="0.35">
      <c r="A22" s="5">
        <v>21</v>
      </c>
      <c r="B22" s="5" t="s">
        <v>14</v>
      </c>
      <c r="C22" s="4">
        <v>107</v>
      </c>
      <c r="H22" s="5">
        <v>21</v>
      </c>
      <c r="I22" s="5" t="s">
        <v>14</v>
      </c>
      <c r="J22" s="16">
        <f t="shared" si="0"/>
        <v>1.3836206896551726</v>
      </c>
    </row>
    <row r="23" spans="1:10" x14ac:dyDescent="0.35">
      <c r="A23" s="5">
        <v>22</v>
      </c>
      <c r="B23" s="5" t="s">
        <v>15</v>
      </c>
      <c r="C23" s="4">
        <v>44</v>
      </c>
      <c r="H23" s="5">
        <v>22</v>
      </c>
      <c r="I23" s="5" t="s">
        <v>15</v>
      </c>
      <c r="J23" s="16">
        <f t="shared" si="0"/>
        <v>0.56896551724137934</v>
      </c>
    </row>
    <row r="24" spans="1:10" x14ac:dyDescent="0.35">
      <c r="A24" s="5">
        <v>23</v>
      </c>
      <c r="B24" s="5" t="s">
        <v>16</v>
      </c>
      <c r="C24" s="4">
        <v>2</v>
      </c>
      <c r="H24" s="5">
        <v>23</v>
      </c>
      <c r="I24" s="5" t="s">
        <v>16</v>
      </c>
      <c r="J24" s="16">
        <f t="shared" si="0"/>
        <v>2.5862068965517244E-2</v>
      </c>
    </row>
    <row r="25" spans="1:10" x14ac:dyDescent="0.35">
      <c r="A25" s="5">
        <v>24</v>
      </c>
      <c r="B25" s="5" t="s">
        <v>17</v>
      </c>
      <c r="C25" s="4">
        <v>100</v>
      </c>
      <c r="H25" s="5">
        <v>24</v>
      </c>
      <c r="I25" s="5" t="s">
        <v>17</v>
      </c>
      <c r="J25" s="16">
        <f t="shared" si="0"/>
        <v>1.2931034482758621</v>
      </c>
    </row>
    <row r="26" spans="1:10" x14ac:dyDescent="0.35">
      <c r="A26" s="5">
        <v>25</v>
      </c>
      <c r="B26" s="5" t="s">
        <v>6</v>
      </c>
      <c r="C26" s="4">
        <v>108</v>
      </c>
      <c r="H26" s="5">
        <v>25</v>
      </c>
      <c r="I26" s="5" t="s">
        <v>6</v>
      </c>
      <c r="J26" s="16">
        <f t="shared" si="0"/>
        <v>1.396551724137931</v>
      </c>
    </row>
    <row r="27" spans="1:10" x14ac:dyDescent="0.35">
      <c r="A27" s="5">
        <v>26</v>
      </c>
      <c r="B27" s="5" t="s">
        <v>7</v>
      </c>
      <c r="C27" s="4">
        <v>82</v>
      </c>
      <c r="H27" s="5">
        <v>26</v>
      </c>
      <c r="I27" s="5" t="s">
        <v>7</v>
      </c>
      <c r="J27" s="16">
        <f t="shared" si="0"/>
        <v>1.0603448275862069</v>
      </c>
    </row>
    <row r="28" spans="1:10" x14ac:dyDescent="0.35">
      <c r="A28" s="5">
        <v>27</v>
      </c>
      <c r="B28" s="5" t="s">
        <v>8</v>
      </c>
      <c r="C28" s="4">
        <v>90</v>
      </c>
      <c r="H28" s="5">
        <v>27</v>
      </c>
      <c r="I28" s="5" t="s">
        <v>8</v>
      </c>
      <c r="J28" s="16">
        <f t="shared" si="0"/>
        <v>1.163793103448276</v>
      </c>
    </row>
    <row r="29" spans="1:10" x14ac:dyDescent="0.35">
      <c r="A29" s="5">
        <v>28</v>
      </c>
      <c r="B29" s="5" t="s">
        <v>9</v>
      </c>
      <c r="C29" s="4">
        <v>80</v>
      </c>
      <c r="H29" s="5">
        <v>28</v>
      </c>
      <c r="I29" s="5" t="s">
        <v>9</v>
      </c>
      <c r="J29" s="16">
        <f t="shared" si="0"/>
        <v>1.0344827586206897</v>
      </c>
    </row>
    <row r="30" spans="1:10" x14ac:dyDescent="0.35">
      <c r="A30" s="5">
        <v>29</v>
      </c>
      <c r="B30" s="5" t="s">
        <v>10</v>
      </c>
      <c r="C30" s="4">
        <v>76</v>
      </c>
      <c r="H30" s="5">
        <v>29</v>
      </c>
      <c r="I30" s="5" t="s">
        <v>10</v>
      </c>
      <c r="J30" s="16">
        <f t="shared" si="0"/>
        <v>0.98275862068965525</v>
      </c>
    </row>
    <row r="31" spans="1:10" x14ac:dyDescent="0.35">
      <c r="A31" s="5">
        <v>30</v>
      </c>
      <c r="B31" s="5" t="s">
        <v>11</v>
      </c>
      <c r="C31" s="4">
        <v>99</v>
      </c>
      <c r="H31" s="5">
        <v>30</v>
      </c>
      <c r="I31" s="5" t="s">
        <v>11</v>
      </c>
      <c r="J31" s="16">
        <f t="shared" si="0"/>
        <v>1.2801724137931034</v>
      </c>
    </row>
    <row r="32" spans="1:10" x14ac:dyDescent="0.35">
      <c r="A32" s="5">
        <v>31</v>
      </c>
      <c r="B32" s="5" t="s">
        <v>12</v>
      </c>
      <c r="C32" s="4">
        <v>149</v>
      </c>
      <c r="H32" s="5">
        <v>31</v>
      </c>
      <c r="I32" s="5" t="s">
        <v>12</v>
      </c>
      <c r="J32" s="16">
        <f t="shared" si="0"/>
        <v>1.9267241379310347</v>
      </c>
    </row>
    <row r="33" spans="1:10" x14ac:dyDescent="0.35">
      <c r="A33" s="5">
        <v>32</v>
      </c>
      <c r="B33" s="5" t="s">
        <v>13</v>
      </c>
      <c r="C33" s="4">
        <v>75</v>
      </c>
      <c r="H33" s="5">
        <v>32</v>
      </c>
      <c r="I33" s="5" t="s">
        <v>13</v>
      </c>
      <c r="J33" s="16">
        <f t="shared" si="0"/>
        <v>0.96982758620689657</v>
      </c>
    </row>
    <row r="34" spans="1:10" x14ac:dyDescent="0.35">
      <c r="A34" s="5">
        <v>33</v>
      </c>
      <c r="B34" s="5" t="s">
        <v>14</v>
      </c>
      <c r="C34" s="4">
        <v>58</v>
      </c>
      <c r="H34" s="5">
        <v>33</v>
      </c>
      <c r="I34" s="5" t="s">
        <v>14</v>
      </c>
      <c r="J34" s="16">
        <f t="shared" si="0"/>
        <v>0.75</v>
      </c>
    </row>
    <row r="35" spans="1:10" x14ac:dyDescent="0.35">
      <c r="A35" s="5">
        <v>34</v>
      </c>
      <c r="B35" s="5" t="s">
        <v>15</v>
      </c>
      <c r="C35" s="4">
        <v>51</v>
      </c>
      <c r="H35" s="5">
        <v>34</v>
      </c>
      <c r="I35" s="5" t="s">
        <v>15</v>
      </c>
      <c r="J35" s="16">
        <f t="shared" si="0"/>
        <v>0.65948275862068972</v>
      </c>
    </row>
    <row r="36" spans="1:10" x14ac:dyDescent="0.35">
      <c r="A36" s="5">
        <v>35</v>
      </c>
      <c r="B36" s="5" t="s">
        <v>16</v>
      </c>
      <c r="C36" s="4">
        <v>54</v>
      </c>
      <c r="H36" s="5">
        <v>35</v>
      </c>
      <c r="I36" s="5" t="s">
        <v>16</v>
      </c>
      <c r="J36" s="16">
        <f t="shared" si="0"/>
        <v>0.69827586206896552</v>
      </c>
    </row>
    <row r="37" spans="1:10" x14ac:dyDescent="0.35">
      <c r="A37" s="5">
        <v>36</v>
      </c>
      <c r="B37" s="5" t="s">
        <v>17</v>
      </c>
      <c r="C37" s="4">
        <v>41</v>
      </c>
      <c r="H37" s="5">
        <v>36</v>
      </c>
      <c r="I37" s="5" t="s">
        <v>17</v>
      </c>
      <c r="J37" s="16">
        <f t="shared" si="0"/>
        <v>0.53017241379310343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</vt:lpstr>
      <vt:lpstr>Seasonal Model</vt:lpstr>
      <vt:lpstr>Deseasonalized Series</vt:lpstr>
      <vt:lpstr>Winter's Method</vt:lpstr>
      <vt:lpstr>Best model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2020-09-28T11:20:40Z</dcterms:created>
  <dcterms:modified xsi:type="dcterms:W3CDTF">2020-10-01T14:17:11Z</dcterms:modified>
</cp:coreProperties>
</file>